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) LAPORAN UPK\"/>
    </mc:Choice>
  </mc:AlternateContent>
  <bookViews>
    <workbookView xWindow="0" yWindow="0" windowWidth="20490" windowHeight="7755"/>
  </bookViews>
  <sheets>
    <sheet name="neraca" sheetId="2" r:id="rId1"/>
    <sheet name="lap labarugi" sheetId="3" r:id="rId2"/>
    <sheet name="kolektibilitas" sheetId="1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F20" i="2"/>
  <c r="F19" i="2"/>
  <c r="F18" i="2"/>
  <c r="C18" i="2"/>
  <c r="C17" i="2"/>
  <c r="C13" i="2"/>
  <c r="F17" i="2" s="1"/>
  <c r="C12" i="2"/>
  <c r="C11" i="2"/>
  <c r="C10" i="2"/>
  <c r="F9" i="2"/>
  <c r="F23" i="2" s="1"/>
  <c r="C9" i="2"/>
  <c r="C8" i="2"/>
  <c r="C23" i="2" s="1"/>
  <c r="C86" i="3"/>
  <c r="C85" i="3"/>
  <c r="C84" i="3"/>
  <c r="C83" i="3"/>
  <c r="C82" i="3"/>
  <c r="C80" i="3"/>
  <c r="C79" i="3"/>
  <c r="C78" i="3"/>
  <c r="C77" i="3"/>
  <c r="C76" i="3"/>
  <c r="C87" i="3" s="1"/>
  <c r="C70" i="3"/>
  <c r="C69" i="3"/>
  <c r="C67" i="3"/>
  <c r="C66" i="3"/>
  <c r="C72" i="3" s="1"/>
  <c r="D88" i="3" s="1"/>
  <c r="C31" i="3"/>
  <c r="C30" i="3"/>
  <c r="C29" i="3"/>
  <c r="C28" i="3"/>
  <c r="C24" i="3"/>
  <c r="C23" i="3"/>
  <c r="C22" i="3"/>
  <c r="C21" i="3"/>
  <c r="C32" i="3" s="1"/>
  <c r="C15" i="3"/>
  <c r="C14" i="3"/>
  <c r="C12" i="3"/>
  <c r="C11" i="3"/>
  <c r="C17" i="3" s="1"/>
  <c r="D33" i="3" s="1"/>
  <c r="J67" i="1"/>
  <c r="J66" i="1"/>
  <c r="J64" i="1"/>
  <c r="L60" i="1"/>
  <c r="L59" i="1"/>
  <c r="J58" i="1"/>
  <c r="I58" i="1"/>
  <c r="H58" i="1"/>
  <c r="G58" i="1"/>
  <c r="D58" i="1"/>
  <c r="C58" i="1"/>
  <c r="U57" i="1"/>
  <c r="S57" i="1"/>
  <c r="Q57" i="1"/>
  <c r="V57" i="1" s="1"/>
  <c r="P57" i="1"/>
  <c r="O57" i="1"/>
  <c r="T57" i="1" s="1"/>
  <c r="N57" i="1"/>
  <c r="M57" i="1"/>
  <c r="K57" i="1"/>
  <c r="R57" i="1" s="1"/>
  <c r="K56" i="1"/>
  <c r="L56" i="1" s="1"/>
  <c r="K55" i="1"/>
  <c r="L55" i="1" s="1"/>
  <c r="U54" i="1"/>
  <c r="S54" i="1"/>
  <c r="Q54" i="1"/>
  <c r="V54" i="1" s="1"/>
  <c r="P54" i="1"/>
  <c r="O54" i="1"/>
  <c r="T54" i="1" s="1"/>
  <c r="N54" i="1"/>
  <c r="M54" i="1"/>
  <c r="K54" i="1"/>
  <c r="R54" i="1" s="1"/>
  <c r="L53" i="1"/>
  <c r="K53" i="1"/>
  <c r="R52" i="1"/>
  <c r="N52" i="1"/>
  <c r="S52" i="1" s="1"/>
  <c r="L52" i="1"/>
  <c r="K52" i="1"/>
  <c r="L51" i="1"/>
  <c r="K51" i="1"/>
  <c r="R50" i="1"/>
  <c r="N50" i="1"/>
  <c r="S50" i="1" s="1"/>
  <c r="L50" i="1"/>
  <c r="K50" i="1"/>
  <c r="V49" i="1"/>
  <c r="T49" i="1"/>
  <c r="Q49" i="1"/>
  <c r="P49" i="1"/>
  <c r="U49" i="1" s="1"/>
  <c r="O49" i="1"/>
  <c r="N49" i="1"/>
  <c r="S49" i="1" s="1"/>
  <c r="M49" i="1"/>
  <c r="K49" i="1"/>
  <c r="R49" i="1" s="1"/>
  <c r="U48" i="1"/>
  <c r="S48" i="1"/>
  <c r="Q48" i="1"/>
  <c r="V48" i="1" s="1"/>
  <c r="P48" i="1"/>
  <c r="O48" i="1"/>
  <c r="T48" i="1" s="1"/>
  <c r="N48" i="1"/>
  <c r="M48" i="1"/>
  <c r="K48" i="1"/>
  <c r="R48" i="1" s="1"/>
  <c r="R47" i="1"/>
  <c r="N47" i="1"/>
  <c r="S47" i="1" s="1"/>
  <c r="K47" i="1"/>
  <c r="L47" i="1" s="1"/>
  <c r="U46" i="1"/>
  <c r="S46" i="1"/>
  <c r="Q46" i="1"/>
  <c r="V46" i="1" s="1"/>
  <c r="P46" i="1"/>
  <c r="O46" i="1"/>
  <c r="T46" i="1" s="1"/>
  <c r="N46" i="1"/>
  <c r="K46" i="1"/>
  <c r="R46" i="1" s="1"/>
  <c r="O45" i="1"/>
  <c r="T45" i="1" s="1"/>
  <c r="L45" i="1"/>
  <c r="K45" i="1"/>
  <c r="V44" i="1"/>
  <c r="T44" i="1"/>
  <c r="Q44" i="1"/>
  <c r="P44" i="1"/>
  <c r="U44" i="1" s="1"/>
  <c r="O44" i="1"/>
  <c r="N44" i="1"/>
  <c r="S44" i="1" s="1"/>
  <c r="M44" i="1"/>
  <c r="K44" i="1"/>
  <c r="R44" i="1" s="1"/>
  <c r="U43" i="1"/>
  <c r="S43" i="1"/>
  <c r="Q43" i="1"/>
  <c r="V43" i="1" s="1"/>
  <c r="P43" i="1"/>
  <c r="O43" i="1"/>
  <c r="T43" i="1" s="1"/>
  <c r="N43" i="1"/>
  <c r="M43" i="1"/>
  <c r="K43" i="1"/>
  <c r="R43" i="1" s="1"/>
  <c r="V42" i="1"/>
  <c r="T42" i="1"/>
  <c r="R42" i="1"/>
  <c r="Q42" i="1"/>
  <c r="P42" i="1"/>
  <c r="U42" i="1" s="1"/>
  <c r="O42" i="1"/>
  <c r="N42" i="1"/>
  <c r="S42" i="1" s="1"/>
  <c r="K42" i="1"/>
  <c r="V41" i="1"/>
  <c r="T41" i="1"/>
  <c r="R41" i="1"/>
  <c r="Q41" i="1"/>
  <c r="P41" i="1"/>
  <c r="U41" i="1" s="1"/>
  <c r="O41" i="1"/>
  <c r="N41" i="1"/>
  <c r="S41" i="1" s="1"/>
  <c r="K41" i="1"/>
  <c r="V40" i="1"/>
  <c r="T40" i="1"/>
  <c r="S40" i="1"/>
  <c r="R40" i="1"/>
  <c r="Q40" i="1"/>
  <c r="P40" i="1"/>
  <c r="U40" i="1" s="1"/>
  <c r="O40" i="1"/>
  <c r="M40" i="1"/>
  <c r="K40" i="1"/>
  <c r="T39" i="1"/>
  <c r="Q39" i="1"/>
  <c r="V39" i="1" s="1"/>
  <c r="P39" i="1"/>
  <c r="U39" i="1" s="1"/>
  <c r="O39" i="1"/>
  <c r="K39" i="1"/>
  <c r="R39" i="1" s="1"/>
  <c r="V38" i="1"/>
  <c r="T38" i="1"/>
  <c r="R38" i="1"/>
  <c r="Q38" i="1"/>
  <c r="P38" i="1"/>
  <c r="U38" i="1" s="1"/>
  <c r="O38" i="1"/>
  <c r="N38" i="1"/>
  <c r="S38" i="1" s="1"/>
  <c r="K38" i="1"/>
  <c r="V37" i="1"/>
  <c r="T37" i="1"/>
  <c r="S37" i="1"/>
  <c r="Q37" i="1"/>
  <c r="P37" i="1"/>
  <c r="U37" i="1" s="1"/>
  <c r="O37" i="1"/>
  <c r="K37" i="1"/>
  <c r="R37" i="1" s="1"/>
  <c r="U36" i="1"/>
  <c r="S36" i="1"/>
  <c r="Q36" i="1"/>
  <c r="V36" i="1" s="1"/>
  <c r="P36" i="1"/>
  <c r="O36" i="1"/>
  <c r="T36" i="1" s="1"/>
  <c r="K36" i="1"/>
  <c r="R36" i="1" s="1"/>
  <c r="Q35" i="1"/>
  <c r="V35" i="1" s="1"/>
  <c r="P35" i="1"/>
  <c r="U35" i="1" s="1"/>
  <c r="O35" i="1"/>
  <c r="T35" i="1" s="1"/>
  <c r="N35" i="1"/>
  <c r="S35" i="1" s="1"/>
  <c r="M35" i="1"/>
  <c r="K35" i="1"/>
  <c r="R35" i="1" s="1"/>
  <c r="V34" i="1"/>
  <c r="T34" i="1"/>
  <c r="S34" i="1"/>
  <c r="Q34" i="1"/>
  <c r="P34" i="1"/>
  <c r="U34" i="1" s="1"/>
  <c r="O34" i="1"/>
  <c r="K34" i="1"/>
  <c r="R34" i="1" s="1"/>
  <c r="U33" i="1"/>
  <c r="S33" i="1"/>
  <c r="Q33" i="1"/>
  <c r="V33" i="1" s="1"/>
  <c r="P33" i="1"/>
  <c r="O33" i="1"/>
  <c r="T33" i="1" s="1"/>
  <c r="K33" i="1"/>
  <c r="R33" i="1" s="1"/>
  <c r="V32" i="1"/>
  <c r="T32" i="1"/>
  <c r="R32" i="1"/>
  <c r="Q32" i="1"/>
  <c r="P32" i="1"/>
  <c r="U32" i="1" s="1"/>
  <c r="O32" i="1"/>
  <c r="N32" i="1"/>
  <c r="S32" i="1" s="1"/>
  <c r="K32" i="1"/>
  <c r="V31" i="1"/>
  <c r="T31" i="1"/>
  <c r="Q31" i="1"/>
  <c r="P31" i="1"/>
  <c r="U31" i="1" s="1"/>
  <c r="O31" i="1"/>
  <c r="N31" i="1"/>
  <c r="S31" i="1" s="1"/>
  <c r="M31" i="1"/>
  <c r="K31" i="1"/>
  <c r="R31" i="1" s="1"/>
  <c r="U30" i="1"/>
  <c r="S30" i="1"/>
  <c r="Q30" i="1"/>
  <c r="V30" i="1" s="1"/>
  <c r="P30" i="1"/>
  <c r="O30" i="1"/>
  <c r="T30" i="1" s="1"/>
  <c r="N30" i="1"/>
  <c r="M30" i="1"/>
  <c r="K30" i="1"/>
  <c r="R30" i="1" s="1"/>
  <c r="V29" i="1"/>
  <c r="T29" i="1"/>
  <c r="Q29" i="1"/>
  <c r="P29" i="1"/>
  <c r="U29" i="1" s="1"/>
  <c r="O29" i="1"/>
  <c r="N29" i="1"/>
  <c r="S29" i="1" s="1"/>
  <c r="M29" i="1"/>
  <c r="K29" i="1"/>
  <c r="R29" i="1" s="1"/>
  <c r="K28" i="1"/>
  <c r="L28" i="1" s="1"/>
  <c r="U27" i="1"/>
  <c r="S27" i="1"/>
  <c r="Q27" i="1"/>
  <c r="V27" i="1" s="1"/>
  <c r="P27" i="1"/>
  <c r="O27" i="1"/>
  <c r="T27" i="1" s="1"/>
  <c r="N27" i="1"/>
  <c r="K27" i="1"/>
  <c r="R27" i="1" s="1"/>
  <c r="U26" i="1"/>
  <c r="S26" i="1"/>
  <c r="Q26" i="1"/>
  <c r="V26" i="1" s="1"/>
  <c r="P26" i="1"/>
  <c r="O26" i="1"/>
  <c r="T26" i="1" s="1"/>
  <c r="N26" i="1"/>
  <c r="M26" i="1"/>
  <c r="K26" i="1"/>
  <c r="R26" i="1" s="1"/>
  <c r="V25" i="1"/>
  <c r="T25" i="1"/>
  <c r="Q25" i="1"/>
  <c r="P25" i="1"/>
  <c r="U25" i="1" s="1"/>
  <c r="O25" i="1"/>
  <c r="N25" i="1"/>
  <c r="S25" i="1" s="1"/>
  <c r="M25" i="1"/>
  <c r="K25" i="1"/>
  <c r="R25" i="1" s="1"/>
  <c r="U24" i="1"/>
  <c r="S24" i="1"/>
  <c r="Q24" i="1"/>
  <c r="V24" i="1" s="1"/>
  <c r="P24" i="1"/>
  <c r="O24" i="1"/>
  <c r="T24" i="1" s="1"/>
  <c r="N24" i="1"/>
  <c r="M24" i="1"/>
  <c r="K24" i="1"/>
  <c r="R24" i="1" s="1"/>
  <c r="V23" i="1"/>
  <c r="T23" i="1"/>
  <c r="R23" i="1"/>
  <c r="Q23" i="1"/>
  <c r="P23" i="1"/>
  <c r="U23" i="1" s="1"/>
  <c r="O23" i="1"/>
  <c r="N23" i="1"/>
  <c r="S23" i="1" s="1"/>
  <c r="K23" i="1"/>
  <c r="V22" i="1"/>
  <c r="T22" i="1"/>
  <c r="Q22" i="1"/>
  <c r="P22" i="1"/>
  <c r="U22" i="1" s="1"/>
  <c r="O22" i="1"/>
  <c r="N22" i="1"/>
  <c r="S22" i="1" s="1"/>
  <c r="M22" i="1"/>
  <c r="K22" i="1"/>
  <c r="R22" i="1" s="1"/>
  <c r="U21" i="1"/>
  <c r="S21" i="1"/>
  <c r="Q21" i="1"/>
  <c r="V21" i="1" s="1"/>
  <c r="P21" i="1"/>
  <c r="O21" i="1"/>
  <c r="T21" i="1" s="1"/>
  <c r="N21" i="1"/>
  <c r="M21" i="1"/>
  <c r="K21" i="1"/>
  <c r="R21" i="1" s="1"/>
  <c r="U20" i="1"/>
  <c r="T20" i="1"/>
  <c r="S20" i="1"/>
  <c r="K20" i="1"/>
  <c r="L20" i="1" s="1"/>
  <c r="R20" i="1" s="1"/>
  <c r="V19" i="1"/>
  <c r="U19" i="1"/>
  <c r="T19" i="1"/>
  <c r="K19" i="1"/>
  <c r="L19" i="1" s="1"/>
  <c r="V18" i="1"/>
  <c r="U18" i="1"/>
  <c r="T18" i="1"/>
  <c r="S18" i="1"/>
  <c r="L18" i="1"/>
  <c r="R18" i="1" s="1"/>
  <c r="K18" i="1"/>
  <c r="V17" i="1"/>
  <c r="U17" i="1"/>
  <c r="T17" i="1"/>
  <c r="L17" i="1"/>
  <c r="N17" i="1" s="1"/>
  <c r="S17" i="1" s="1"/>
  <c r="K17" i="1"/>
  <c r="V16" i="1"/>
  <c r="U16" i="1"/>
  <c r="T16" i="1"/>
  <c r="L16" i="1"/>
  <c r="N16" i="1" s="1"/>
  <c r="S16" i="1" s="1"/>
  <c r="K16" i="1"/>
  <c r="V15" i="1"/>
  <c r="U15" i="1"/>
  <c r="T15" i="1"/>
  <c r="L15" i="1"/>
  <c r="N15" i="1" s="1"/>
  <c r="S15" i="1" s="1"/>
  <c r="K15" i="1"/>
  <c r="V14" i="1"/>
  <c r="U14" i="1"/>
  <c r="T14" i="1"/>
  <c r="K14" i="1"/>
  <c r="L14" i="1" s="1"/>
  <c r="V13" i="1"/>
  <c r="U13" i="1"/>
  <c r="S13" i="1"/>
  <c r="K13" i="1"/>
  <c r="T13" i="1" s="1"/>
  <c r="V12" i="1"/>
  <c r="U12" i="1"/>
  <c r="T12" i="1"/>
  <c r="L12" i="1"/>
  <c r="R12" i="1" s="1"/>
  <c r="K12" i="1"/>
  <c r="V11" i="1"/>
  <c r="U11" i="1"/>
  <c r="T11" i="1"/>
  <c r="L11" i="1"/>
  <c r="N11" i="1" s="1"/>
  <c r="S11" i="1" s="1"/>
  <c r="K11" i="1"/>
  <c r="V10" i="1"/>
  <c r="U10" i="1"/>
  <c r="S10" i="1"/>
  <c r="K10" i="1"/>
  <c r="L10" i="1" s="1"/>
  <c r="R10" i="1" s="1"/>
  <c r="V9" i="1"/>
  <c r="U9" i="1"/>
  <c r="T9" i="1"/>
  <c r="L9" i="1"/>
  <c r="R9" i="1" s="1"/>
  <c r="K9" i="1"/>
  <c r="U8" i="1"/>
  <c r="T8" i="1"/>
  <c r="S8" i="1"/>
  <c r="K8" i="1"/>
  <c r="L8" i="1" s="1"/>
  <c r="V7" i="1"/>
  <c r="U7" i="1"/>
  <c r="T7" i="1"/>
  <c r="S7" i="1"/>
  <c r="M7" i="1"/>
  <c r="K7" i="1"/>
  <c r="R7" i="1" s="1"/>
  <c r="Q8" i="1" l="1"/>
  <c r="R8" i="1"/>
  <c r="M8" i="1"/>
  <c r="R19" i="1"/>
  <c r="M19" i="1"/>
  <c r="N14" i="1"/>
  <c r="S14" i="1" s="1"/>
  <c r="R14" i="1"/>
  <c r="M14" i="1"/>
  <c r="R28" i="1"/>
  <c r="P28" i="1"/>
  <c r="U28" i="1" s="1"/>
  <c r="U58" i="1" s="1"/>
  <c r="U60" i="1" s="1"/>
  <c r="N28" i="1"/>
  <c r="S28" i="1" s="1"/>
  <c r="Q28" i="1"/>
  <c r="V28" i="1" s="1"/>
  <c r="O28" i="1"/>
  <c r="T28" i="1" s="1"/>
  <c r="M28" i="1"/>
  <c r="N9" i="1"/>
  <c r="T10" i="1"/>
  <c r="R11" i="1"/>
  <c r="N12" i="1"/>
  <c r="S12" i="1" s="1"/>
  <c r="R15" i="1"/>
  <c r="R16" i="1"/>
  <c r="R17" i="1"/>
  <c r="S19" i="1"/>
  <c r="V20" i="1"/>
  <c r="Q51" i="1"/>
  <c r="V51" i="1" s="1"/>
  <c r="O51" i="1"/>
  <c r="T51" i="1" s="1"/>
  <c r="M51" i="1"/>
  <c r="P51" i="1"/>
  <c r="U51" i="1" s="1"/>
  <c r="Q53" i="1"/>
  <c r="V53" i="1" s="1"/>
  <c r="O53" i="1"/>
  <c r="T53" i="1" s="1"/>
  <c r="M53" i="1"/>
  <c r="P53" i="1"/>
  <c r="U53" i="1" s="1"/>
  <c r="R55" i="1"/>
  <c r="P55" i="1"/>
  <c r="U55" i="1" s="1"/>
  <c r="N55" i="1"/>
  <c r="S55" i="1" s="1"/>
  <c r="O55" i="1"/>
  <c r="T55" i="1" s="1"/>
  <c r="Q56" i="1"/>
  <c r="V56" i="1" s="1"/>
  <c r="O56" i="1"/>
  <c r="T56" i="1" s="1"/>
  <c r="P56" i="1"/>
  <c r="U56" i="1" s="1"/>
  <c r="K58" i="1"/>
  <c r="M9" i="1"/>
  <c r="M12" i="1"/>
  <c r="L13" i="1"/>
  <c r="R45" i="1"/>
  <c r="P45" i="1"/>
  <c r="U45" i="1" s="1"/>
  <c r="N45" i="1"/>
  <c r="S45" i="1" s="1"/>
  <c r="Q45" i="1"/>
  <c r="V45" i="1" s="1"/>
  <c r="Q47" i="1"/>
  <c r="V47" i="1" s="1"/>
  <c r="O47" i="1"/>
  <c r="T47" i="1" s="1"/>
  <c r="P47" i="1"/>
  <c r="U47" i="1" s="1"/>
  <c r="Q50" i="1"/>
  <c r="V50" i="1" s="1"/>
  <c r="O50" i="1"/>
  <c r="T50" i="1" s="1"/>
  <c r="T58" i="1" s="1"/>
  <c r="T60" i="1" s="1"/>
  <c r="M50" i="1"/>
  <c r="P50" i="1"/>
  <c r="U50" i="1" s="1"/>
  <c r="N51" i="1"/>
  <c r="S51" i="1" s="1"/>
  <c r="R51" i="1"/>
  <c r="Q52" i="1"/>
  <c r="V52" i="1" s="1"/>
  <c r="O52" i="1"/>
  <c r="T52" i="1" s="1"/>
  <c r="M52" i="1"/>
  <c r="P52" i="1"/>
  <c r="U52" i="1" s="1"/>
  <c r="N53" i="1"/>
  <c r="S53" i="1" s="1"/>
  <c r="R53" i="1"/>
  <c r="M55" i="1"/>
  <c r="Q55" i="1"/>
  <c r="V55" i="1" s="1"/>
  <c r="N56" i="1"/>
  <c r="S56" i="1" s="1"/>
  <c r="R56" i="1"/>
  <c r="M58" i="1" l="1"/>
  <c r="R13" i="1"/>
  <c r="R58" i="1" s="1"/>
  <c r="M13" i="1"/>
  <c r="N58" i="1"/>
  <c r="S9" i="1"/>
  <c r="S58" i="1" s="1"/>
  <c r="S60" i="1" s="1"/>
  <c r="L58" i="1"/>
  <c r="P58" i="1"/>
  <c r="O58" i="1"/>
  <c r="Q58" i="1"/>
  <c r="V8" i="1"/>
  <c r="V58" i="1" s="1"/>
  <c r="V60" i="1" s="1"/>
  <c r="N73" i="1" l="1"/>
  <c r="R60" i="1"/>
  <c r="O61" i="1"/>
  <c r="J65" i="1" l="1"/>
  <c r="J63" i="1"/>
</calcChain>
</file>

<file path=xl/sharedStrings.xml><?xml version="1.0" encoding="utf-8"?>
<sst xmlns="http://schemas.openxmlformats.org/spreadsheetml/2006/main" count="255" uniqueCount="169">
  <si>
    <t xml:space="preserve"> UNIT PENGELOLA KEUANGAN (UPK)</t>
  </si>
  <si>
    <t xml:space="preserve"> </t>
  </si>
  <si>
    <t>UPK - 11</t>
  </si>
  <si>
    <t xml:space="preserve"> BKM  : </t>
  </si>
  <si>
    <t>BANGUN MANDIRI</t>
  </si>
  <si>
    <t xml:space="preserve"> DESA: </t>
  </si>
  <si>
    <t>BANGUNJIWO</t>
  </si>
  <si>
    <t xml:space="preserve">NERACA </t>
  </si>
  <si>
    <r>
      <t xml:space="preserve"> </t>
    </r>
    <r>
      <rPr>
        <b/>
        <i/>
        <sz val="12"/>
        <rFont val="Arial"/>
        <family val="2"/>
      </rPr>
      <t>AKTIVA :</t>
    </r>
  </si>
  <si>
    <t>Jumlah</t>
  </si>
  <si>
    <t xml:space="preserve"> PASSIVA :</t>
  </si>
  <si>
    <t>AKTIVA LANCAR</t>
  </si>
  <si>
    <t>KEWAJIBAN LANCAR</t>
  </si>
  <si>
    <t xml:space="preserve"> Kas UPK</t>
  </si>
  <si>
    <t xml:space="preserve"> Hutang Kepada pihak ke III</t>
  </si>
  <si>
    <t xml:space="preserve"> Bank</t>
  </si>
  <si>
    <t xml:space="preserve"> Tab. Tg. Renteng</t>
  </si>
  <si>
    <t xml:space="preserve"> Pinjaman KSM</t>
  </si>
  <si>
    <t xml:space="preserve"> Alokasi laba BKM</t>
  </si>
  <si>
    <t xml:space="preserve"> (CRK)</t>
  </si>
  <si>
    <t xml:space="preserve"> Pinjaman lain lain</t>
  </si>
  <si>
    <t xml:space="preserve"> Pinjaman eks UPP1</t>
  </si>
  <si>
    <t>ALOKASI TETAP</t>
  </si>
  <si>
    <t>MODAL &amp; EKUITAS</t>
  </si>
  <si>
    <t>Inventaris</t>
  </si>
  <si>
    <t>Modal UPP 1</t>
  </si>
  <si>
    <t>Akm. Penystn. Inventaris</t>
  </si>
  <si>
    <t>Modal Awal Pinjaman bergulir</t>
  </si>
  <si>
    <t>Modal PNPM</t>
  </si>
  <si>
    <t>Pemupukan modal</t>
  </si>
  <si>
    <t>Laba/Rugi tahun berjalan</t>
  </si>
  <si>
    <t>Total Aktiva :</t>
  </si>
  <si>
    <t>Total Passiva :</t>
  </si>
  <si>
    <t>Mengetahui :</t>
  </si>
  <si>
    <t>Manager UPK :</t>
  </si>
  <si>
    <t>Pembuku UPK</t>
  </si>
  <si>
    <t>(Rina Hadiyaningsih, SP)</t>
  </si>
  <si>
    <t>(Reni puspitaningrum,Amd)</t>
  </si>
  <si>
    <t>BKM         : BANGUN MANDIRI</t>
  </si>
  <si>
    <t>UPK - 10</t>
  </si>
  <si>
    <t>KEL/DESA: BANGUNJIWO</t>
  </si>
  <si>
    <t>LAPORAN LABA RUGI</t>
  </si>
  <si>
    <t>PENDAPATAN</t>
  </si>
  <si>
    <t xml:space="preserve"> Jasa Pinjaman KSM                              :</t>
  </si>
  <si>
    <t xml:space="preserve"> Pendapatan lain dari kredit/denda       :</t>
  </si>
  <si>
    <t>pendapatan lain dari pinjaman              :</t>
  </si>
  <si>
    <t xml:space="preserve"> Pendapatan lain non op./administrasi :</t>
  </si>
  <si>
    <t>pendapatan bunga Bank                        :</t>
  </si>
  <si>
    <t>pendapatan lain-lain                               :</t>
  </si>
  <si>
    <t>Jumlah Pendapatan</t>
  </si>
  <si>
    <t>BIAYA-BIAYA</t>
  </si>
  <si>
    <t xml:space="preserve"> Insentif Karyawan UPK                     :</t>
  </si>
  <si>
    <t xml:space="preserve"> Biaya Kantor                                           :</t>
  </si>
  <si>
    <t xml:space="preserve"> Biaya transport &amp; Komunikasi              :</t>
  </si>
  <si>
    <t xml:space="preserve"> Biaya Rapat                                            :</t>
  </si>
  <si>
    <t>CRK                                                          :</t>
  </si>
  <si>
    <t>Bi.penyusutan inventaris &amp; HT</t>
  </si>
  <si>
    <t>promosi dan sosialisasi                         :</t>
  </si>
  <si>
    <t xml:space="preserve">biaya lain oprasional                                 </t>
  </si>
  <si>
    <t xml:space="preserve"> Biaya lain2 non operasional                 :</t>
  </si>
  <si>
    <t>adm bank                                                 :</t>
  </si>
  <si>
    <t>pajak Bank                                               :</t>
  </si>
  <si>
    <t>Jumlah Biaya</t>
  </si>
  <si>
    <t>LABA-RUGI</t>
  </si>
  <si>
    <t>( Reni puspitaningrum,Amd )</t>
  </si>
  <si>
    <t xml:space="preserve"> Insentif Karyawan UPK                          :</t>
  </si>
  <si>
    <t>( Reni puspitaningrum,Amd  )</t>
  </si>
  <si>
    <t>Nama BKM/UPK  : Bangun Mandiri</t>
  </si>
  <si>
    <t xml:space="preserve">Alamat                    : Bangunjiwo  </t>
  </si>
  <si>
    <t>PERHITUNGAN REPAYMENT RATE, KOLEKTIBILITAS DAN NILAI RISIKO SALDO KREDIT</t>
  </si>
  <si>
    <t>No</t>
  </si>
  <si>
    <t>Nama KSM</t>
  </si>
  <si>
    <t>Angg</t>
  </si>
  <si>
    <t>Tanggal Pinjaman</t>
  </si>
  <si>
    <t>Besar</t>
  </si>
  <si>
    <t xml:space="preserve">Sistim </t>
  </si>
  <si>
    <t xml:space="preserve">Angsuran </t>
  </si>
  <si>
    <t>Saldo kredit</t>
  </si>
  <si>
    <t>Tunggakan</t>
  </si>
  <si>
    <t>Kolektibilitas</t>
  </si>
  <si>
    <t>L</t>
  </si>
  <si>
    <t>P</t>
  </si>
  <si>
    <t>Pencairan</t>
  </si>
  <si>
    <t>Jath Tempo</t>
  </si>
  <si>
    <t>Pinjam</t>
  </si>
  <si>
    <t>angs</t>
  </si>
  <si>
    <t>per bulan</t>
  </si>
  <si>
    <t>Seharusnya</t>
  </si>
  <si>
    <t>Realisasi</t>
  </si>
  <si>
    <t>&lt; 3 bln</t>
  </si>
  <si>
    <t>3-6 bln</t>
  </si>
  <si>
    <t>6-9 bln</t>
  </si>
  <si>
    <t>&gt; 9 bln</t>
  </si>
  <si>
    <t>tirto 1</t>
  </si>
  <si>
    <t>28/10/2013</t>
  </si>
  <si>
    <t>bulan</t>
  </si>
  <si>
    <t>gendeng 45</t>
  </si>
  <si>
    <t>kalirandu 1</t>
  </si>
  <si>
    <t>Gendeng 1</t>
  </si>
  <si>
    <t>bibis 8</t>
  </si>
  <si>
    <t>gendeng 5</t>
  </si>
  <si>
    <t>30/09/2016</t>
  </si>
  <si>
    <t>30/09/2019</t>
  </si>
  <si>
    <t>ngentak 3</t>
  </si>
  <si>
    <t>Ngentak 4</t>
  </si>
  <si>
    <t>Tirto 15</t>
  </si>
  <si>
    <t>Tirto 16</t>
  </si>
  <si>
    <t>Tirto 18</t>
  </si>
  <si>
    <t>salakan 3</t>
  </si>
  <si>
    <t>sembungan 12</t>
  </si>
  <si>
    <t>donotirto 4</t>
  </si>
  <si>
    <t>Donotirto 14</t>
  </si>
  <si>
    <t>kalipucang 10</t>
  </si>
  <si>
    <t>tirto 9</t>
  </si>
  <si>
    <t>gedongan 8</t>
  </si>
  <si>
    <t>gendeng 23</t>
  </si>
  <si>
    <t>tirto 4</t>
  </si>
  <si>
    <t>lemahdadi 4</t>
  </si>
  <si>
    <t>Lemahdadi 1</t>
  </si>
  <si>
    <t>sembungan 3</t>
  </si>
  <si>
    <t>gedongan 4</t>
  </si>
  <si>
    <t>gendeng 51</t>
  </si>
  <si>
    <t>gendeng 10</t>
  </si>
  <si>
    <t>tirto 6</t>
  </si>
  <si>
    <t>tirto 5</t>
  </si>
  <si>
    <t>kajen 12</t>
  </si>
  <si>
    <t>kenalan 1</t>
  </si>
  <si>
    <t>gendeng 30</t>
  </si>
  <si>
    <t>sembungan 7</t>
  </si>
  <si>
    <t>Kalirandu 10</t>
  </si>
  <si>
    <t>kalirandu 8</t>
  </si>
  <si>
    <t>salakan 5</t>
  </si>
  <si>
    <t>sembungan 2</t>
  </si>
  <si>
    <t>salakan 2</t>
  </si>
  <si>
    <t>Kalirandu 11</t>
  </si>
  <si>
    <t>kajen 17</t>
  </si>
  <si>
    <t>gendeng 52</t>
  </si>
  <si>
    <t>tirto 12</t>
  </si>
  <si>
    <t>gendeng 53</t>
  </si>
  <si>
    <t>bangen 8</t>
  </si>
  <si>
    <t>kalrandu 12</t>
  </si>
  <si>
    <t>sembungan 10</t>
  </si>
  <si>
    <t>tirto 11</t>
  </si>
  <si>
    <t>lemahdadi 3</t>
  </si>
  <si>
    <t>gedongan 9</t>
  </si>
  <si>
    <t>SLD PINJ - TUNGGAKAN &gt;3BLN / SLD PINJ x 100%</t>
  </si>
  <si>
    <t>RR</t>
  </si>
  <si>
    <t>JML KSM NUNGGAK &gt;3BLN / TOTAL KSM x 100%</t>
  </si>
  <si>
    <t>LAR</t>
  </si>
  <si>
    <t>Manager UPK</t>
  </si>
  <si>
    <t>SLD TUNGGAKAN &gt;3BLN (koloktblts) / TOTAL saldo pinjaman x 100%</t>
  </si>
  <si>
    <t>PAR</t>
  </si>
  <si>
    <t>LB THN BERJALAN / Modal Awal x 100% x 12/n=(bln)</t>
  </si>
  <si>
    <t>ROI</t>
  </si>
  <si>
    <t>AKUM PEND / AKUM BIAYA x 100%</t>
  </si>
  <si>
    <t>CCR</t>
  </si>
  <si>
    <t>Reni puspitaningrum</t>
  </si>
  <si>
    <t>RINA HADIYANIGSIH,SP</t>
  </si>
  <si>
    <t xml:space="preserve">  </t>
  </si>
  <si>
    <t>sambikerep 5</t>
  </si>
  <si>
    <t>27/05/.2019</t>
  </si>
  <si>
    <t xml:space="preserve">                                                                                      </t>
  </si>
  <si>
    <t>Bulan: Agustus 2019</t>
  </si>
  <si>
    <t>tirto 14</t>
  </si>
  <si>
    <t>gedongan 10</t>
  </si>
  <si>
    <t>Bangunjiwo, 31 Agustus 2019</t>
  </si>
  <si>
    <t>Periode  1 Agustus s/d 30 Agustus 2019</t>
  </si>
  <si>
    <t>Periode  1 Januari s/d Agustus 2019</t>
  </si>
  <si>
    <t>Per : 31 Agustus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</si>
</sst>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64" formatCode="dd/mm/yyyy;@"/>
    <numFmt numFmtId="165" formatCode="_(* #,##0_);_(* \(#,##0\);_(* &quot;-&quot;??_);_(@_)"/>
    <numFmt numFmtId="166" formatCode="_(* #,##0_);_(* \(#,##0\);_(* &quot;-&quot;_);_(@_)"/>
    <numFmt numFmtId="167" formatCode="#,##0;[Red]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Comic Sans MS"/>
      <family val="4"/>
    </font>
    <font>
      <b/>
      <sz val="16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u val="double"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</cellStyleXfs>
  <cellXfs count="19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3" fontId="8" fillId="0" borderId="15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3" fontId="8" fillId="0" borderId="21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3" fontId="2" fillId="0" borderId="4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/>
    <xf numFmtId="0" fontId="4" fillId="0" borderId="0" xfId="0" applyFont="1" applyBorder="1" applyAlignment="1"/>
    <xf numFmtId="0" fontId="5" fillId="2" borderId="0" xfId="0" applyFont="1" applyFill="1" applyAlignment="1">
      <alignment horizontal="center"/>
    </xf>
    <xf numFmtId="0" fontId="4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Fill="1" applyBorder="1"/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/>
    <xf numFmtId="0" fontId="4" fillId="0" borderId="0" xfId="0" applyFont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/>
    <xf numFmtId="0" fontId="2" fillId="0" borderId="0" xfId="0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left"/>
    </xf>
    <xf numFmtId="3" fontId="2" fillId="0" borderId="24" xfId="0" applyNumberFormat="1" applyFont="1" applyBorder="1"/>
    <xf numFmtId="3" fontId="2" fillId="0" borderId="0" xfId="0" applyNumberFormat="1" applyFont="1" applyFill="1" applyBorder="1" applyAlignment="1"/>
    <xf numFmtId="3" fontId="10" fillId="0" borderId="0" xfId="0" applyNumberFormat="1" applyFont="1" applyBorder="1"/>
    <xf numFmtId="0" fontId="4" fillId="0" borderId="0" xfId="3" applyFont="1" applyFill="1"/>
    <xf numFmtId="0" fontId="4" fillId="0" borderId="0" xfId="3" applyFont="1" applyFill="1" applyAlignment="1">
      <alignment horizontal="right"/>
    </xf>
    <xf numFmtId="0" fontId="11" fillId="0" borderId="29" xfId="3" applyFont="1" applyFill="1" applyBorder="1" applyAlignment="1">
      <alignment horizontal="center" vertical="center"/>
    </xf>
    <xf numFmtId="0" fontId="11" fillId="0" borderId="29" xfId="3" applyFont="1" applyFill="1" applyBorder="1" applyAlignment="1">
      <alignment horizontal="right" vertical="center"/>
    </xf>
    <xf numFmtId="0" fontId="11" fillId="0" borderId="34" xfId="3" applyFont="1" applyFill="1" applyBorder="1" applyAlignment="1">
      <alignment horizontal="center" vertical="center"/>
    </xf>
    <xf numFmtId="1" fontId="11" fillId="0" borderId="34" xfId="3" applyNumberFormat="1" applyFont="1" applyFill="1" applyBorder="1" applyAlignment="1">
      <alignment horizontal="center" vertical="center"/>
    </xf>
    <xf numFmtId="164" fontId="11" fillId="0" borderId="34" xfId="3" applyNumberFormat="1" applyFont="1" applyFill="1" applyBorder="1" applyAlignment="1">
      <alignment horizontal="center" vertical="center"/>
    </xf>
    <xf numFmtId="0" fontId="11" fillId="0" borderId="35" xfId="3" applyFont="1" applyFill="1" applyBorder="1" applyAlignment="1">
      <alignment horizontal="center" vertical="center"/>
    </xf>
    <xf numFmtId="1" fontId="12" fillId="0" borderId="33" xfId="0" applyNumberFormat="1" applyFont="1" applyFill="1" applyBorder="1" applyAlignment="1">
      <alignment horizontal="center" vertical="center"/>
    </xf>
    <xf numFmtId="0" fontId="12" fillId="0" borderId="34" xfId="0" applyFont="1" applyFill="1" applyBorder="1"/>
    <xf numFmtId="0" fontId="12" fillId="0" borderId="34" xfId="0" applyFont="1" applyFill="1" applyBorder="1" applyAlignment="1">
      <alignment horizontal="center"/>
    </xf>
    <xf numFmtId="164" fontId="12" fillId="0" borderId="34" xfId="0" applyNumberFormat="1" applyFont="1" applyFill="1" applyBorder="1" applyAlignment="1">
      <alignment horizontal="right" vertical="top"/>
    </xf>
    <xf numFmtId="165" fontId="12" fillId="0" borderId="34" xfId="3" applyNumberFormat="1" applyFont="1" applyFill="1" applyBorder="1"/>
    <xf numFmtId="165" fontId="12" fillId="0" borderId="34" xfId="3" applyNumberFormat="1" applyFont="1" applyFill="1" applyBorder="1" applyAlignment="1">
      <alignment horizontal="center" vertical="center"/>
    </xf>
    <xf numFmtId="165" fontId="12" fillId="0" borderId="34" xfId="3" applyNumberFormat="1" applyFont="1" applyFill="1" applyBorder="1" applyAlignment="1">
      <alignment horizontal="right"/>
    </xf>
    <xf numFmtId="0" fontId="4" fillId="0" borderId="34" xfId="0" applyFont="1" applyBorder="1"/>
    <xf numFmtId="3" fontId="12" fillId="0" borderId="34" xfId="3" applyNumberFormat="1" applyFont="1" applyFill="1" applyBorder="1" applyAlignment="1">
      <alignment horizontal="right"/>
    </xf>
    <xf numFmtId="166" fontId="12" fillId="0" borderId="34" xfId="2" applyNumberFormat="1" applyFont="1" applyFill="1" applyBorder="1" applyAlignment="1">
      <alignment horizontal="center"/>
    </xf>
    <xf numFmtId="41" fontId="12" fillId="0" borderId="34" xfId="2" applyFont="1" applyFill="1" applyBorder="1" applyAlignment="1">
      <alignment horizontal="right"/>
    </xf>
    <xf numFmtId="165" fontId="12" fillId="0" borderId="36" xfId="3" applyNumberFormat="1" applyFont="1" applyFill="1" applyBorder="1"/>
    <xf numFmtId="165" fontId="12" fillId="0" borderId="36" xfId="3" applyNumberFormat="1" applyFont="1" applyFill="1" applyBorder="1" applyAlignment="1">
      <alignment horizontal="right"/>
    </xf>
    <xf numFmtId="0" fontId="12" fillId="0" borderId="36" xfId="0" applyFont="1" applyFill="1" applyBorder="1"/>
    <xf numFmtId="0" fontId="12" fillId="0" borderId="36" xfId="0" applyFont="1" applyFill="1" applyBorder="1" applyAlignment="1">
      <alignment horizontal="center"/>
    </xf>
    <xf numFmtId="164" fontId="12" fillId="0" borderId="36" xfId="0" applyNumberFormat="1" applyFont="1" applyFill="1" applyBorder="1" applyAlignment="1">
      <alignment horizontal="right" vertical="top"/>
    </xf>
    <xf numFmtId="165" fontId="12" fillId="0" borderId="36" xfId="3" applyNumberFormat="1" applyFont="1" applyFill="1" applyBorder="1" applyAlignment="1">
      <alignment horizontal="center" vertical="center"/>
    </xf>
    <xf numFmtId="3" fontId="12" fillId="0" borderId="36" xfId="3" applyNumberFormat="1" applyFont="1" applyFill="1" applyBorder="1" applyAlignment="1">
      <alignment horizontal="right"/>
    </xf>
    <xf numFmtId="0" fontId="12" fillId="0" borderId="37" xfId="0" applyFont="1" applyFill="1" applyBorder="1"/>
    <xf numFmtId="0" fontId="12" fillId="0" borderId="37" xfId="0" applyFont="1" applyFill="1" applyBorder="1" applyAlignment="1">
      <alignment horizontal="center"/>
    </xf>
    <xf numFmtId="165" fontId="12" fillId="0" borderId="37" xfId="3" applyNumberFormat="1" applyFont="1" applyFill="1" applyBorder="1"/>
    <xf numFmtId="165" fontId="12" fillId="0" borderId="37" xfId="3" applyNumberFormat="1" applyFont="1" applyFill="1" applyBorder="1" applyAlignment="1">
      <alignment horizontal="right"/>
    </xf>
    <xf numFmtId="0" fontId="12" fillId="0" borderId="34" xfId="0" applyFont="1" applyBorder="1"/>
    <xf numFmtId="167" fontId="12" fillId="0" borderId="34" xfId="0" applyNumberFormat="1" applyFont="1" applyBorder="1"/>
    <xf numFmtId="164" fontId="12" fillId="0" borderId="37" xfId="0" applyNumberFormat="1" applyFont="1" applyFill="1" applyBorder="1" applyAlignment="1">
      <alignment horizontal="right" vertical="top"/>
    </xf>
    <xf numFmtId="0" fontId="13" fillId="0" borderId="34" xfId="0" applyFont="1" applyFill="1" applyBorder="1"/>
    <xf numFmtId="0" fontId="13" fillId="0" borderId="34" xfId="0" applyFont="1" applyFill="1" applyBorder="1" applyAlignment="1">
      <alignment horizontal="center"/>
    </xf>
    <xf numFmtId="14" fontId="12" fillId="0" borderId="34" xfId="0" applyNumberFormat="1" applyFont="1" applyBorder="1"/>
    <xf numFmtId="0" fontId="12" fillId="0" borderId="34" xfId="0" applyNumberFormat="1" applyFont="1" applyBorder="1"/>
    <xf numFmtId="166" fontId="11" fillId="0" borderId="38" xfId="0" applyNumberFormat="1" applyFont="1" applyBorder="1" applyAlignment="1">
      <alignment horizontal="right"/>
    </xf>
    <xf numFmtId="166" fontId="11" fillId="0" borderId="39" xfId="0" applyNumberFormat="1" applyFont="1" applyBorder="1" applyAlignment="1">
      <alignment horizontal="right"/>
    </xf>
    <xf numFmtId="1" fontId="12" fillId="0" borderId="40" xfId="3" applyNumberFormat="1" applyFont="1" applyBorder="1" applyAlignment="1"/>
    <xf numFmtId="0" fontId="12" fillId="0" borderId="41" xfId="3" applyFont="1" applyBorder="1" applyAlignment="1"/>
    <xf numFmtId="1" fontId="12" fillId="0" borderId="42" xfId="3" applyNumberFormat="1" applyFont="1" applyBorder="1" applyAlignment="1">
      <alignment horizontal="center" vertical="top"/>
    </xf>
    <xf numFmtId="164" fontId="12" fillId="0" borderId="42" xfId="3" applyNumberFormat="1" applyFont="1" applyBorder="1" applyAlignment="1">
      <alignment horizontal="right" vertical="center"/>
    </xf>
    <xf numFmtId="0" fontId="12" fillId="0" borderId="42" xfId="3" applyFont="1" applyBorder="1"/>
    <xf numFmtId="0" fontId="12" fillId="0" borderId="42" xfId="3" applyFont="1" applyBorder="1" applyAlignment="1">
      <alignment horizontal="right"/>
    </xf>
    <xf numFmtId="0" fontId="11" fillId="0" borderId="42" xfId="3" applyFont="1" applyBorder="1" applyAlignment="1">
      <alignment horizontal="right"/>
    </xf>
    <xf numFmtId="9" fontId="11" fillId="0" borderId="42" xfId="3" applyNumberFormat="1" applyFont="1" applyBorder="1" applyAlignment="1">
      <alignment horizontal="right"/>
    </xf>
    <xf numFmtId="9" fontId="11" fillId="0" borderId="42" xfId="0" applyNumberFormat="1" applyFont="1" applyBorder="1" applyAlignment="1">
      <alignment horizontal="right"/>
    </xf>
    <xf numFmtId="1" fontId="12" fillId="0" borderId="33" xfId="3" applyNumberFormat="1" applyFont="1" applyBorder="1" applyAlignment="1"/>
    <xf numFmtId="0" fontId="12" fillId="0" borderId="24" xfId="3" applyFont="1" applyBorder="1" applyAlignment="1"/>
    <xf numFmtId="0" fontId="12" fillId="0" borderId="42" xfId="3" applyFont="1" applyBorder="1" applyAlignment="1"/>
    <xf numFmtId="164" fontId="12" fillId="0" borderId="42" xfId="3" applyNumberFormat="1" applyFont="1" applyBorder="1" applyAlignment="1"/>
    <xf numFmtId="0" fontId="11" fillId="0" borderId="33" xfId="3" applyFont="1" applyBorder="1" applyAlignment="1">
      <alignment horizontal="right"/>
    </xf>
    <xf numFmtId="166" fontId="11" fillId="0" borderId="33" xfId="3" applyNumberFormat="1" applyFont="1" applyBorder="1" applyAlignment="1">
      <alignment horizontal="right"/>
    </xf>
    <xf numFmtId="1" fontId="12" fillId="0" borderId="0" xfId="3" applyNumberFormat="1" applyFont="1" applyBorder="1" applyAlignment="1">
      <alignment horizontal="center" vertical="center"/>
    </xf>
    <xf numFmtId="0" fontId="12" fillId="0" borderId="0" xfId="3" applyFont="1" applyBorder="1"/>
    <xf numFmtId="1" fontId="12" fillId="0" borderId="0" xfId="3" applyNumberFormat="1" applyFont="1" applyBorder="1" applyAlignment="1">
      <alignment horizontal="center" vertical="top"/>
    </xf>
    <xf numFmtId="164" fontId="12" fillId="0" borderId="0" xfId="3" applyNumberFormat="1" applyFont="1" applyBorder="1" applyAlignment="1">
      <alignment horizontal="right" vertical="center"/>
    </xf>
    <xf numFmtId="3" fontId="12" fillId="0" borderId="0" xfId="3" applyNumberFormat="1" applyFont="1" applyBorder="1"/>
    <xf numFmtId="3" fontId="12" fillId="0" borderId="0" xfId="3" applyNumberFormat="1" applyFont="1" applyBorder="1" applyAlignment="1">
      <alignment horizontal="right"/>
    </xf>
    <xf numFmtId="3" fontId="12" fillId="0" borderId="0" xfId="3" applyNumberFormat="1" applyFont="1" applyFill="1" applyBorder="1" applyAlignment="1">
      <alignment horizontal="right"/>
    </xf>
    <xf numFmtId="3" fontId="11" fillId="0" borderId="43" xfId="3" applyNumberFormat="1" applyFont="1" applyBorder="1" applyAlignment="1">
      <alignment horizontal="right"/>
    </xf>
    <xf numFmtId="3" fontId="11" fillId="0" borderId="44" xfId="3" applyNumberFormat="1" applyFont="1" applyBorder="1" applyAlignment="1">
      <alignment horizontal="right"/>
    </xf>
    <xf numFmtId="3" fontId="11" fillId="0" borderId="45" xfId="3" applyNumberFormat="1" applyFont="1" applyBorder="1" applyAlignment="1">
      <alignment horizontal="right"/>
    </xf>
    <xf numFmtId="3" fontId="11" fillId="0" borderId="0" xfId="3" applyNumberFormat="1" applyFont="1" applyBorder="1" applyAlignment="1">
      <alignment horizontal="right"/>
    </xf>
    <xf numFmtId="165" fontId="11" fillId="0" borderId="0" xfId="3" applyNumberFormat="1" applyFont="1" applyAlignment="1">
      <alignment horizontal="right"/>
    </xf>
    <xf numFmtId="1" fontId="13" fillId="0" borderId="0" xfId="3" applyNumberFormat="1" applyFont="1" applyAlignment="1">
      <alignment horizontal="center" vertical="center"/>
    </xf>
    <xf numFmtId="0" fontId="13" fillId="0" borderId="0" xfId="3" applyFont="1"/>
    <xf numFmtId="1" fontId="13" fillId="0" borderId="0" xfId="3" applyNumberFormat="1" applyFont="1" applyAlignment="1">
      <alignment horizontal="center" vertical="top"/>
    </xf>
    <xf numFmtId="164" fontId="13" fillId="0" borderId="0" xfId="3" applyNumberFormat="1" applyFont="1" applyAlignment="1">
      <alignment horizontal="right" vertical="center"/>
    </xf>
    <xf numFmtId="3" fontId="13" fillId="0" borderId="0" xfId="3" applyNumberFormat="1" applyFont="1" applyAlignment="1">
      <alignment horizontal="right"/>
    </xf>
    <xf numFmtId="41" fontId="13" fillId="0" borderId="0" xfId="2" applyFont="1" applyAlignment="1">
      <alignment horizontal="right"/>
    </xf>
    <xf numFmtId="0" fontId="13" fillId="0" borderId="0" xfId="3" applyFont="1" applyAlignment="1">
      <alignment horizontal="right"/>
    </xf>
    <xf numFmtId="0" fontId="13" fillId="0" borderId="46" xfId="3" applyFont="1" applyBorder="1" applyAlignment="1">
      <alignment horizontal="right"/>
    </xf>
    <xf numFmtId="0" fontId="13" fillId="0" borderId="0" xfId="3" applyFont="1" applyBorder="1" applyAlignment="1">
      <alignment horizontal="right"/>
    </xf>
    <xf numFmtId="3" fontId="13" fillId="0" borderId="0" xfId="3" applyNumberFormat="1" applyFont="1" applyBorder="1" applyAlignment="1">
      <alignment horizontal="right"/>
    </xf>
    <xf numFmtId="165" fontId="13" fillId="0" borderId="0" xfId="3" applyNumberFormat="1" applyFont="1" applyAlignment="1">
      <alignment horizontal="right"/>
    </xf>
    <xf numFmtId="1" fontId="4" fillId="0" borderId="0" xfId="0" applyNumberFormat="1" applyFont="1"/>
    <xf numFmtId="9" fontId="12" fillId="0" borderId="0" xfId="0" applyNumberFormat="1" applyFont="1"/>
    <xf numFmtId="0" fontId="11" fillId="0" borderId="0" xfId="3" applyFont="1" applyAlignment="1">
      <alignment horizontal="right" vertical="center"/>
    </xf>
    <xf numFmtId="165" fontId="11" fillId="0" borderId="0" xfId="1" applyNumberFormat="1" applyFont="1" applyAlignment="1">
      <alignment horizontal="right"/>
    </xf>
    <xf numFmtId="0" fontId="12" fillId="0" borderId="0" xfId="3" applyFont="1" applyAlignment="1">
      <alignment horizontal="right"/>
    </xf>
    <xf numFmtId="166" fontId="12" fillId="0" borderId="0" xfId="3" applyNumberFormat="1" applyFont="1" applyAlignment="1">
      <alignment horizontal="right"/>
    </xf>
    <xf numFmtId="9" fontId="11" fillId="0" borderId="0" xfId="3" applyNumberFormat="1" applyFont="1" applyAlignment="1">
      <alignment horizontal="right"/>
    </xf>
    <xf numFmtId="3" fontId="12" fillId="0" borderId="0" xfId="3" applyNumberFormat="1" applyFont="1" applyAlignment="1">
      <alignment horizontal="right"/>
    </xf>
    <xf numFmtId="0" fontId="14" fillId="0" borderId="0" xfId="3" applyFont="1" applyAlignment="1">
      <alignment horizontal="right" vertical="center"/>
    </xf>
    <xf numFmtId="0" fontId="11" fillId="0" borderId="0" xfId="3" applyFont="1" applyAlignment="1">
      <alignment horizontal="right"/>
    </xf>
    <xf numFmtId="0" fontId="15" fillId="0" borderId="0" xfId="3" applyFont="1" applyAlignment="1">
      <alignment horizontal="right"/>
    </xf>
    <xf numFmtId="0" fontId="14" fillId="0" borderId="0" xfId="3" applyFont="1" applyAlignment="1">
      <alignment horizontal="right"/>
    </xf>
    <xf numFmtId="1" fontId="15" fillId="0" borderId="0" xfId="3" applyNumberFormat="1" applyFont="1" applyAlignment="1">
      <alignment horizontal="center" vertical="center"/>
    </xf>
    <xf numFmtId="0" fontId="15" fillId="0" borderId="0" xfId="3" applyFont="1"/>
    <xf numFmtId="1" fontId="15" fillId="0" borderId="0" xfId="3" applyNumberFormat="1" applyFont="1" applyAlignment="1">
      <alignment horizontal="center" vertical="top"/>
    </xf>
    <xf numFmtId="164" fontId="15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horizontal="right"/>
    </xf>
    <xf numFmtId="166" fontId="14" fillId="0" borderId="0" xfId="3" applyNumberFormat="1" applyFont="1" applyAlignment="1">
      <alignment horizontal="right"/>
    </xf>
    <xf numFmtId="0" fontId="7" fillId="0" borderId="0" xfId="3" applyFont="1" applyAlignment="1">
      <alignment horizontal="center" vertical="center"/>
    </xf>
    <xf numFmtId="0" fontId="12" fillId="0" borderId="0" xfId="0" applyFont="1" applyBorder="1"/>
    <xf numFmtId="0" fontId="4" fillId="0" borderId="0" xfId="0" applyFont="1" applyFill="1" applyBorder="1"/>
    <xf numFmtId="0" fontId="13" fillId="0" borderId="0" xfId="0" applyFont="1" applyBorder="1"/>
    <xf numFmtId="0" fontId="8" fillId="0" borderId="0" xfId="0" applyFont="1" applyBorder="1" applyAlignment="1">
      <alignment horizontal="center"/>
    </xf>
    <xf numFmtId="0" fontId="7" fillId="0" borderId="0" xfId="3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34" xfId="3" applyFont="1" applyBorder="1" applyAlignment="1">
      <alignment horizontal="center"/>
    </xf>
    <xf numFmtId="0" fontId="7" fillId="0" borderId="0" xfId="3" applyFont="1" applyAlignment="1">
      <alignment horizontal="center" vertical="center"/>
    </xf>
    <xf numFmtId="0" fontId="2" fillId="0" borderId="0" xfId="3" applyFont="1" applyFill="1" applyAlignment="1">
      <alignment horizontal="left" vertical="center"/>
    </xf>
    <xf numFmtId="0" fontId="2" fillId="0" borderId="0" xfId="3" applyFont="1" applyFill="1" applyAlignment="1">
      <alignment horizontal="left" vertical="top"/>
    </xf>
    <xf numFmtId="0" fontId="2" fillId="0" borderId="0" xfId="3" applyFont="1" applyFill="1" applyAlignment="1">
      <alignment horizontal="center"/>
    </xf>
    <xf numFmtId="0" fontId="2" fillId="0" borderId="24" xfId="3" applyFont="1" applyFill="1" applyBorder="1" applyAlignment="1">
      <alignment horizontal="center"/>
    </xf>
    <xf numFmtId="1" fontId="11" fillId="0" borderId="25" xfId="3" applyNumberFormat="1" applyFont="1" applyFill="1" applyBorder="1" applyAlignment="1">
      <alignment horizontal="center" vertical="center"/>
    </xf>
    <xf numFmtId="1" fontId="11" fillId="0" borderId="32" xfId="3" applyNumberFormat="1" applyFont="1" applyFill="1" applyBorder="1" applyAlignment="1">
      <alignment horizontal="center" vertical="center"/>
    </xf>
    <xf numFmtId="0" fontId="11" fillId="0" borderId="26" xfId="3" applyFont="1" applyFill="1" applyBorder="1" applyAlignment="1">
      <alignment horizontal="center" vertical="center"/>
    </xf>
    <xf numFmtId="0" fontId="11" fillId="0" borderId="33" xfId="3" applyFont="1" applyFill="1" applyBorder="1" applyAlignment="1">
      <alignment horizontal="center" vertical="center"/>
    </xf>
    <xf numFmtId="1" fontId="11" fillId="0" borderId="27" xfId="3" applyNumberFormat="1" applyFont="1" applyFill="1" applyBorder="1" applyAlignment="1">
      <alignment horizontal="center" vertical="center"/>
    </xf>
    <xf numFmtId="1" fontId="11" fillId="0" borderId="28" xfId="3" applyNumberFormat="1" applyFont="1" applyFill="1" applyBorder="1" applyAlignment="1">
      <alignment horizontal="center" vertical="center"/>
    </xf>
    <xf numFmtId="164" fontId="11" fillId="0" borderId="27" xfId="3" applyNumberFormat="1" applyFont="1" applyFill="1" applyBorder="1" applyAlignment="1">
      <alignment horizontal="center" vertical="center"/>
    </xf>
    <xf numFmtId="164" fontId="11" fillId="0" borderId="28" xfId="3" applyNumberFormat="1" applyFont="1" applyFill="1" applyBorder="1" applyAlignment="1">
      <alignment horizontal="center" vertical="center"/>
    </xf>
    <xf numFmtId="0" fontId="11" fillId="0" borderId="27" xfId="3" applyFont="1" applyFill="1" applyBorder="1" applyAlignment="1">
      <alignment horizontal="center" vertical="center"/>
    </xf>
    <xf numFmtId="0" fontId="11" fillId="0" borderId="28" xfId="3" applyFont="1" applyFill="1" applyBorder="1" applyAlignment="1">
      <alignment horizontal="center" vertical="center"/>
    </xf>
    <xf numFmtId="0" fontId="11" fillId="0" borderId="30" xfId="3" applyFont="1" applyFill="1" applyBorder="1" applyAlignment="1">
      <alignment horizontal="center" vertical="center"/>
    </xf>
    <xf numFmtId="0" fontId="11" fillId="0" borderId="31" xfId="3" applyFont="1" applyFill="1" applyBorder="1" applyAlignment="1">
      <alignment horizontal="center" vertical="center"/>
    </xf>
    <xf numFmtId="0" fontId="12" fillId="0" borderId="14" xfId="3" applyFont="1" applyBorder="1" applyAlignment="1">
      <alignment horizontal="center"/>
    </xf>
    <xf numFmtId="0" fontId="12" fillId="0" borderId="47" xfId="3" applyFont="1" applyBorder="1" applyAlignment="1">
      <alignment horizontal="center"/>
    </xf>
    <xf numFmtId="0" fontId="12" fillId="0" borderId="16" xfId="3" applyFont="1" applyBorder="1" applyAlignment="1">
      <alignment horizontal="center"/>
    </xf>
  </cellXfs>
  <cellStyles count="4">
    <cellStyle name="Comma" xfId="1" builtinId="3"/>
    <cellStyle name="Comma [0]" xfId="2" builtinId="6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/08%20Agustus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kti Pemindahbukuan"/>
      <sheetName val="Bk KAS"/>
      <sheetName val="Ctt Uang Msk"/>
      <sheetName val="Ctt Uang Klr"/>
      <sheetName val="BB Nrc Saldo"/>
      <sheetName val="Pencairan"/>
      <sheetName val="Bk Pedp Bi"/>
      <sheetName val="NERACA"/>
      <sheetName val="Lap L-R"/>
      <sheetName val="Kolektibilitas"/>
      <sheetName val="Bank"/>
      <sheetName val="Lap Keu"/>
      <sheetName val="Piutang Ksm"/>
      <sheetName val="tab TR"/>
      <sheetName val="Piutana Lain2"/>
    </sheetNames>
    <sheetDataSet>
      <sheetData sheetId="0">
        <row r="8">
          <cell r="C8">
            <v>79711</v>
          </cell>
        </row>
        <row r="30">
          <cell r="C30">
            <v>15942</v>
          </cell>
        </row>
        <row r="62">
          <cell r="D62">
            <v>5500</v>
          </cell>
        </row>
      </sheetData>
      <sheetData sheetId="1"/>
      <sheetData sheetId="2">
        <row r="67">
          <cell r="L67">
            <v>10927500</v>
          </cell>
          <cell r="M67">
            <v>10000</v>
          </cell>
          <cell r="N67">
            <v>322500</v>
          </cell>
        </row>
      </sheetData>
      <sheetData sheetId="3">
        <row r="21">
          <cell r="I21">
            <v>2904000</v>
          </cell>
          <cell r="J21">
            <v>300000</v>
          </cell>
          <cell r="K21">
            <v>301000</v>
          </cell>
          <cell r="L21">
            <v>0</v>
          </cell>
          <cell r="N21">
            <v>0</v>
          </cell>
          <cell r="O21">
            <v>100000</v>
          </cell>
        </row>
      </sheetData>
      <sheetData sheetId="4">
        <row r="10">
          <cell r="I10">
            <v>542952</v>
          </cell>
        </row>
        <row r="11">
          <cell r="I11">
            <v>142441965</v>
          </cell>
        </row>
        <row r="12">
          <cell r="I12">
            <v>485240300</v>
          </cell>
        </row>
        <row r="13">
          <cell r="I13">
            <v>-10169423</v>
          </cell>
        </row>
        <row r="14">
          <cell r="I14">
            <v>0</v>
          </cell>
        </row>
        <row r="15">
          <cell r="I15">
            <v>135103600</v>
          </cell>
        </row>
        <row r="16">
          <cell r="I16">
            <v>2095000</v>
          </cell>
        </row>
        <row r="17">
          <cell r="I17">
            <v>-2095000</v>
          </cell>
        </row>
        <row r="20">
          <cell r="I20">
            <v>44805000</v>
          </cell>
        </row>
        <row r="23">
          <cell r="I23">
            <v>250146400</v>
          </cell>
        </row>
        <row r="24">
          <cell r="I24">
            <v>21750000</v>
          </cell>
        </row>
        <row r="25">
          <cell r="I25">
            <v>245933482</v>
          </cell>
        </row>
        <row r="27">
          <cell r="I27">
            <v>55420912</v>
          </cell>
        </row>
      </sheetData>
      <sheetData sheetId="5"/>
      <sheetData sheetId="6">
        <row r="118">
          <cell r="K118">
            <v>86913000</v>
          </cell>
        </row>
        <row r="119">
          <cell r="M119">
            <v>396015</v>
          </cell>
        </row>
        <row r="120">
          <cell r="K120">
            <v>312500</v>
          </cell>
        </row>
        <row r="121">
          <cell r="K121">
            <v>2360500</v>
          </cell>
        </row>
        <row r="125">
          <cell r="K125">
            <v>28636000</v>
          </cell>
        </row>
        <row r="126">
          <cell r="K126">
            <v>487900</v>
          </cell>
        </row>
        <row r="127">
          <cell r="K127">
            <v>3116000</v>
          </cell>
        </row>
        <row r="128">
          <cell r="G128">
            <v>0</v>
          </cell>
        </row>
        <row r="130">
          <cell r="M130">
            <v>1600000</v>
          </cell>
        </row>
        <row r="131">
          <cell r="M131">
            <v>44000</v>
          </cell>
        </row>
        <row r="133">
          <cell r="G133">
            <v>20000</v>
          </cell>
        </row>
        <row r="134">
          <cell r="K134">
            <v>578000</v>
          </cell>
        </row>
        <row r="135">
          <cell r="M135">
            <v>79203</v>
          </cell>
        </row>
      </sheetData>
      <sheetData sheetId="7">
        <row r="18">
          <cell r="F18">
            <v>250146400</v>
          </cell>
        </row>
        <row r="19">
          <cell r="F19">
            <v>21750000</v>
          </cell>
        </row>
        <row r="20">
          <cell r="F20">
            <v>245933482</v>
          </cell>
        </row>
        <row r="22">
          <cell r="F22">
            <v>55420912</v>
          </cell>
        </row>
      </sheetData>
      <sheetData sheetId="8">
        <row r="17">
          <cell r="C17">
            <v>11339711</v>
          </cell>
        </row>
        <row r="32">
          <cell r="C32">
            <v>3826442</v>
          </cell>
        </row>
      </sheetData>
      <sheetData sheetId="9"/>
      <sheetData sheetId="10"/>
      <sheetData sheetId="11"/>
      <sheetData sheetId="12">
        <row r="5">
          <cell r="K5">
            <v>3900000</v>
          </cell>
        </row>
        <row r="6">
          <cell r="K6">
            <v>2171300</v>
          </cell>
        </row>
        <row r="7">
          <cell r="K7">
            <v>4693000</v>
          </cell>
        </row>
        <row r="8">
          <cell r="K8">
            <v>12594000</v>
          </cell>
        </row>
        <row r="9">
          <cell r="K9">
            <v>3000000</v>
          </cell>
        </row>
        <row r="10">
          <cell r="K10">
            <v>3725000</v>
          </cell>
        </row>
        <row r="11">
          <cell r="K11">
            <v>40065000</v>
          </cell>
        </row>
        <row r="12">
          <cell r="K12">
            <v>10182500</v>
          </cell>
        </row>
        <row r="13">
          <cell r="K13">
            <v>2299000</v>
          </cell>
        </row>
        <row r="14">
          <cell r="K14">
            <v>1681000</v>
          </cell>
        </row>
        <row r="15">
          <cell r="K15">
            <v>3166000</v>
          </cell>
        </row>
        <row r="16">
          <cell r="K16">
            <v>790000</v>
          </cell>
        </row>
        <row r="17">
          <cell r="K17">
            <v>2160000</v>
          </cell>
        </row>
        <row r="18">
          <cell r="K18">
            <v>7294000</v>
          </cell>
        </row>
        <row r="19">
          <cell r="K19">
            <v>2375000</v>
          </cell>
        </row>
        <row r="20">
          <cell r="K20">
            <v>880000</v>
          </cell>
        </row>
        <row r="21">
          <cell r="K21">
            <v>3023000</v>
          </cell>
        </row>
        <row r="22">
          <cell r="K22">
            <v>11663000</v>
          </cell>
        </row>
        <row r="23">
          <cell r="K23">
            <v>2065000</v>
          </cell>
        </row>
        <row r="24">
          <cell r="K24">
            <v>3267000</v>
          </cell>
        </row>
        <row r="25">
          <cell r="K25">
            <v>1468000</v>
          </cell>
        </row>
        <row r="26">
          <cell r="K26">
            <v>5500000</v>
          </cell>
        </row>
        <row r="27">
          <cell r="K27">
            <v>6235000</v>
          </cell>
        </row>
        <row r="28">
          <cell r="K28">
            <v>5170000</v>
          </cell>
        </row>
        <row r="29">
          <cell r="K29">
            <v>15687000</v>
          </cell>
        </row>
        <row r="30">
          <cell r="K30">
            <v>8935000</v>
          </cell>
        </row>
        <row r="31">
          <cell r="K31">
            <v>4530000</v>
          </cell>
        </row>
        <row r="32">
          <cell r="K32">
            <v>10000000</v>
          </cell>
        </row>
        <row r="33">
          <cell r="K33">
            <v>10125000</v>
          </cell>
        </row>
        <row r="34">
          <cell r="K34">
            <v>2495000</v>
          </cell>
        </row>
        <row r="35">
          <cell r="K35">
            <v>2875000</v>
          </cell>
        </row>
        <row r="36">
          <cell r="K36">
            <v>8082500</v>
          </cell>
        </row>
        <row r="37">
          <cell r="K37">
            <v>7350000</v>
          </cell>
        </row>
        <row r="38">
          <cell r="K38">
            <v>8800000</v>
          </cell>
        </row>
        <row r="39">
          <cell r="K39">
            <v>15740000</v>
          </cell>
        </row>
        <row r="40">
          <cell r="K40">
            <v>8665000</v>
          </cell>
        </row>
        <row r="41">
          <cell r="K41">
            <v>9240000</v>
          </cell>
        </row>
        <row r="42">
          <cell r="K42">
            <v>13860000</v>
          </cell>
        </row>
        <row r="43">
          <cell r="K43">
            <v>19332000</v>
          </cell>
        </row>
        <row r="44">
          <cell r="K44">
            <v>17832000</v>
          </cell>
        </row>
        <row r="45">
          <cell r="K45">
            <v>18000000</v>
          </cell>
        </row>
        <row r="46">
          <cell r="K46">
            <v>18199000</v>
          </cell>
        </row>
        <row r="47">
          <cell r="K47">
            <v>22350000</v>
          </cell>
        </row>
        <row r="48">
          <cell r="K48">
            <v>11250000</v>
          </cell>
        </row>
        <row r="49">
          <cell r="K49">
            <v>14999000</v>
          </cell>
        </row>
        <row r="50">
          <cell r="K50">
            <v>13750000</v>
          </cell>
        </row>
        <row r="51">
          <cell r="K51">
            <v>17500000</v>
          </cell>
        </row>
        <row r="52">
          <cell r="K52">
            <v>7777000</v>
          </cell>
        </row>
        <row r="53">
          <cell r="K53">
            <v>9000000</v>
          </cell>
        </row>
        <row r="54">
          <cell r="K54">
            <v>9500000</v>
          </cell>
        </row>
        <row r="55">
          <cell r="K55">
            <v>40000000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13" workbookViewId="0">
      <selection activeCell="J17" sqref="J17"/>
    </sheetView>
  </sheetViews>
  <sheetFormatPr defaultRowHeight="15" x14ac:dyDescent="0.25"/>
  <cols>
    <col min="2" max="2" width="30" customWidth="1"/>
    <col min="3" max="3" width="17.7109375" customWidth="1"/>
    <col min="5" max="5" width="31.42578125" customWidth="1"/>
    <col min="6" max="6" width="19.85546875" customWidth="1"/>
  </cols>
  <sheetData>
    <row r="1" spans="1:6" ht="19.5" x14ac:dyDescent="0.25">
      <c r="A1" s="1" t="s">
        <v>0</v>
      </c>
      <c r="B1" s="1"/>
      <c r="C1" s="2"/>
      <c r="D1" s="3"/>
      <c r="E1" s="2" t="s">
        <v>1</v>
      </c>
      <c r="F1" s="4" t="s">
        <v>2</v>
      </c>
    </row>
    <row r="2" spans="1:6" x14ac:dyDescent="0.25">
      <c r="A2" s="5" t="s">
        <v>3</v>
      </c>
      <c r="B2" s="6" t="s">
        <v>4</v>
      </c>
      <c r="C2" s="3"/>
      <c r="D2" s="3"/>
      <c r="E2" s="3"/>
      <c r="F2" s="3"/>
    </row>
    <row r="3" spans="1:6" x14ac:dyDescent="0.25">
      <c r="A3" s="2" t="s">
        <v>5</v>
      </c>
      <c r="B3" s="6" t="s">
        <v>6</v>
      </c>
      <c r="C3" s="3"/>
      <c r="D3" s="3"/>
      <c r="E3" s="3"/>
      <c r="F3" s="3"/>
    </row>
    <row r="4" spans="1:6" ht="19.5" x14ac:dyDescent="0.25">
      <c r="A4" s="165" t="s">
        <v>7</v>
      </c>
      <c r="B4" s="165"/>
      <c r="C4" s="165"/>
      <c r="D4" s="165"/>
      <c r="E4" s="165"/>
      <c r="F4" s="165"/>
    </row>
    <row r="5" spans="1:6" ht="15.75" thickBot="1" x14ac:dyDescent="0.3">
      <c r="A5" s="166" t="s">
        <v>168</v>
      </c>
      <c r="B5" s="166"/>
      <c r="C5" s="166"/>
      <c r="D5" s="166"/>
      <c r="E5" s="166"/>
      <c r="F5" s="166"/>
    </row>
    <row r="6" spans="1:6" ht="16.5" thickTop="1" thickBot="1" x14ac:dyDescent="0.3">
      <c r="A6" s="7"/>
      <c r="B6" s="8" t="s">
        <v>8</v>
      </c>
      <c r="C6" s="9" t="s">
        <v>9</v>
      </c>
      <c r="D6" s="7"/>
      <c r="E6" s="10" t="s">
        <v>10</v>
      </c>
      <c r="F6" s="11" t="s">
        <v>9</v>
      </c>
    </row>
    <row r="7" spans="1:6" ht="15.75" thickTop="1" x14ac:dyDescent="0.25">
      <c r="A7" s="12"/>
      <c r="B7" s="13" t="s">
        <v>11</v>
      </c>
      <c r="C7" s="14"/>
      <c r="D7" s="15"/>
      <c r="E7" s="16" t="s">
        <v>12</v>
      </c>
      <c r="F7" s="17"/>
    </row>
    <row r="8" spans="1:6" x14ac:dyDescent="0.25">
      <c r="A8" s="18">
        <v>10000</v>
      </c>
      <c r="B8" s="19" t="s">
        <v>13</v>
      </c>
      <c r="C8" s="20">
        <f>'[1]BB Nrc Saldo'!I10</f>
        <v>542952</v>
      </c>
      <c r="D8" s="21">
        <v>20000</v>
      </c>
      <c r="E8" s="19" t="s">
        <v>14</v>
      </c>
      <c r="F8" s="20">
        <v>0</v>
      </c>
    </row>
    <row r="9" spans="1:6" x14ac:dyDescent="0.25">
      <c r="A9" s="18">
        <v>11000</v>
      </c>
      <c r="B9" s="19" t="s">
        <v>15</v>
      </c>
      <c r="C9" s="20">
        <f>'[1]BB Nrc Saldo'!I11</f>
        <v>142441965</v>
      </c>
      <c r="D9" s="21">
        <v>21000</v>
      </c>
      <c r="E9" s="19" t="s">
        <v>16</v>
      </c>
      <c r="F9" s="20">
        <f>'[1]BB Nrc Saldo'!I20</f>
        <v>44805000</v>
      </c>
    </row>
    <row r="10" spans="1:6" x14ac:dyDescent="0.25">
      <c r="A10" s="18">
        <v>12000</v>
      </c>
      <c r="B10" s="19" t="s">
        <v>17</v>
      </c>
      <c r="C10" s="22">
        <f>'[1]BB Nrc Saldo'!I12</f>
        <v>485240300</v>
      </c>
      <c r="D10" s="21">
        <v>22000</v>
      </c>
      <c r="E10" s="19" t="s">
        <v>18</v>
      </c>
      <c r="F10" s="20">
        <v>0</v>
      </c>
    </row>
    <row r="11" spans="1:6" x14ac:dyDescent="0.25">
      <c r="A11" s="23">
        <v>12010</v>
      </c>
      <c r="B11" s="19" t="s">
        <v>19</v>
      </c>
      <c r="C11" s="24">
        <f>'[1]BB Nrc Saldo'!I13</f>
        <v>-10169423</v>
      </c>
      <c r="D11" s="21"/>
      <c r="E11" s="25"/>
      <c r="F11" s="20"/>
    </row>
    <row r="12" spans="1:6" x14ac:dyDescent="0.25">
      <c r="A12" s="18">
        <v>12100</v>
      </c>
      <c r="B12" s="19" t="s">
        <v>20</v>
      </c>
      <c r="C12" s="22">
        <f>'[1]BB Nrc Saldo'!I14</f>
        <v>0</v>
      </c>
      <c r="D12" s="18"/>
      <c r="E12" s="25"/>
      <c r="F12" s="20"/>
    </row>
    <row r="13" spans="1:6" x14ac:dyDescent="0.25">
      <c r="A13" s="18">
        <v>12200</v>
      </c>
      <c r="B13" s="19" t="s">
        <v>21</v>
      </c>
      <c r="C13" s="22">
        <f>'[1]BB Nrc Saldo'!I15</f>
        <v>135103600</v>
      </c>
      <c r="D13" s="18"/>
      <c r="E13" s="25"/>
      <c r="F13" s="20"/>
    </row>
    <row r="14" spans="1:6" x14ac:dyDescent="0.25">
      <c r="A14" s="18"/>
      <c r="B14" s="25"/>
      <c r="C14" s="26"/>
      <c r="D14" s="18" t="s">
        <v>1</v>
      </c>
      <c r="E14" s="25"/>
      <c r="F14" s="20"/>
    </row>
    <row r="15" spans="1:6" x14ac:dyDescent="0.25">
      <c r="A15" s="18"/>
      <c r="B15" s="25"/>
      <c r="C15" s="26"/>
      <c r="D15" s="18"/>
      <c r="E15" s="27"/>
      <c r="F15" s="28"/>
    </row>
    <row r="16" spans="1:6" x14ac:dyDescent="0.25">
      <c r="A16" s="23"/>
      <c r="B16" s="29" t="s">
        <v>22</v>
      </c>
      <c r="C16" s="26"/>
      <c r="D16" s="18"/>
      <c r="E16" s="30" t="s">
        <v>23</v>
      </c>
      <c r="F16" s="20"/>
    </row>
    <row r="17" spans="1:6" x14ac:dyDescent="0.25">
      <c r="A17" s="23">
        <v>12000</v>
      </c>
      <c r="B17" s="25" t="s">
        <v>24</v>
      </c>
      <c r="C17" s="22">
        <f>'[1]BB Nrc Saldo'!I16</f>
        <v>2095000</v>
      </c>
      <c r="D17" s="18">
        <v>23000</v>
      </c>
      <c r="E17" s="25" t="s">
        <v>25</v>
      </c>
      <c r="F17" s="31">
        <f>C13</f>
        <v>135103600</v>
      </c>
    </row>
    <row r="18" spans="1:6" x14ac:dyDescent="0.25">
      <c r="A18" s="23">
        <v>12010</v>
      </c>
      <c r="B18" s="25" t="s">
        <v>26</v>
      </c>
      <c r="C18" s="22">
        <f>'[1]BB Nrc Saldo'!I17</f>
        <v>-2095000</v>
      </c>
      <c r="D18" s="18">
        <v>23100</v>
      </c>
      <c r="E18" s="25" t="s">
        <v>27</v>
      </c>
      <c r="F18" s="31">
        <f>'[1]BB Nrc Saldo'!I23</f>
        <v>250146400</v>
      </c>
    </row>
    <row r="19" spans="1:6" x14ac:dyDescent="0.25">
      <c r="A19" s="23"/>
      <c r="B19" s="32"/>
      <c r="C19" s="33"/>
      <c r="D19" s="34">
        <v>23200</v>
      </c>
      <c r="E19" s="27" t="s">
        <v>28</v>
      </c>
      <c r="F19" s="31">
        <f>'[1]BB Nrc Saldo'!I24</f>
        <v>21750000</v>
      </c>
    </row>
    <row r="20" spans="1:6" x14ac:dyDescent="0.25">
      <c r="A20" s="23"/>
      <c r="B20" s="32"/>
      <c r="C20" s="33"/>
      <c r="D20" s="34">
        <v>23300</v>
      </c>
      <c r="E20" s="27" t="s">
        <v>29</v>
      </c>
      <c r="F20" s="20">
        <f>'[1]BB Nrc Saldo'!I25</f>
        <v>245933482</v>
      </c>
    </row>
    <row r="21" spans="1:6" x14ac:dyDescent="0.25">
      <c r="A21" s="23"/>
      <c r="B21" s="32"/>
      <c r="C21" s="33"/>
      <c r="D21" s="34"/>
      <c r="E21" s="27"/>
      <c r="F21" s="20"/>
    </row>
    <row r="22" spans="1:6" ht="15.75" thickBot="1" x14ac:dyDescent="0.3">
      <c r="A22" s="23"/>
      <c r="B22" s="32" t="s">
        <v>1</v>
      </c>
      <c r="C22" s="33" t="s">
        <v>1</v>
      </c>
      <c r="D22" s="34">
        <v>24100</v>
      </c>
      <c r="E22" s="27" t="s">
        <v>30</v>
      </c>
      <c r="F22" s="28">
        <f>'[1]BB Nrc Saldo'!I27</f>
        <v>55420912</v>
      </c>
    </row>
    <row r="23" spans="1:6" ht="17.25" thickTop="1" thickBot="1" x14ac:dyDescent="0.3">
      <c r="A23" s="7"/>
      <c r="B23" s="35" t="s">
        <v>31</v>
      </c>
      <c r="C23" s="36">
        <f>SUM(C8:C22)</f>
        <v>753159394</v>
      </c>
      <c r="D23" s="7"/>
      <c r="E23" s="37" t="s">
        <v>32</v>
      </c>
      <c r="F23" s="38">
        <f>SUM(F8:F22)</f>
        <v>753159394</v>
      </c>
    </row>
    <row r="24" spans="1:6" ht="15.75" thickTop="1" x14ac:dyDescent="0.25">
      <c r="A24" s="39"/>
      <c r="B24" s="39"/>
      <c r="C24" s="39"/>
      <c r="D24" s="39"/>
      <c r="E24" s="39"/>
      <c r="F24" s="39"/>
    </row>
    <row r="25" spans="1:6" x14ac:dyDescent="0.25">
      <c r="A25" s="164" t="s">
        <v>33</v>
      </c>
      <c r="B25" s="164"/>
      <c r="C25" s="39"/>
      <c r="D25" s="39"/>
      <c r="E25" s="164" t="s">
        <v>165</v>
      </c>
      <c r="F25" s="164"/>
    </row>
    <row r="26" spans="1:6" x14ac:dyDescent="0.25">
      <c r="A26" s="164" t="s">
        <v>34</v>
      </c>
      <c r="B26" s="164"/>
      <c r="C26" s="39"/>
      <c r="D26" s="39"/>
      <c r="E26" s="164" t="s">
        <v>35</v>
      </c>
      <c r="F26" s="164"/>
    </row>
    <row r="27" spans="1:6" x14ac:dyDescent="0.25">
      <c r="A27" s="39"/>
      <c r="B27" s="39"/>
      <c r="C27" s="39"/>
      <c r="D27" s="39"/>
      <c r="E27" s="39"/>
      <c r="F27" s="39"/>
    </row>
    <row r="28" spans="1:6" x14ac:dyDescent="0.25">
      <c r="A28" s="39"/>
      <c r="B28" s="39"/>
      <c r="C28" s="39"/>
      <c r="D28" s="39"/>
      <c r="E28" s="39"/>
      <c r="F28" s="39"/>
    </row>
    <row r="29" spans="1:6" x14ac:dyDescent="0.25">
      <c r="A29" s="39"/>
      <c r="B29" s="39"/>
      <c r="C29" s="39"/>
      <c r="D29" s="39"/>
      <c r="E29" s="39"/>
      <c r="F29" s="39"/>
    </row>
    <row r="30" spans="1:6" x14ac:dyDescent="0.25">
      <c r="A30" s="164" t="s">
        <v>36</v>
      </c>
      <c r="B30" s="164"/>
      <c r="C30" s="39"/>
      <c r="D30" s="39"/>
      <c r="E30" s="164" t="s">
        <v>37</v>
      </c>
      <c r="F30" s="164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40"/>
      <c r="B32" s="40"/>
      <c r="C32" s="40"/>
      <c r="D32" s="40"/>
      <c r="E32" s="40"/>
      <c r="F32" s="40"/>
    </row>
    <row r="33" spans="1:6" x14ac:dyDescent="0.25">
      <c r="A33" s="40"/>
      <c r="B33" s="40"/>
      <c r="C33" s="40"/>
      <c r="D33" s="40"/>
      <c r="E33" s="40"/>
      <c r="F33" s="40"/>
    </row>
    <row r="34" spans="1:6" x14ac:dyDescent="0.25">
      <c r="A34" s="40"/>
      <c r="B34" s="40"/>
      <c r="C34" s="40"/>
      <c r="D34" s="40"/>
      <c r="E34" s="40"/>
      <c r="F34" s="40"/>
    </row>
    <row r="35" spans="1:6" x14ac:dyDescent="0.25">
      <c r="A35" s="40"/>
      <c r="B35" s="40"/>
      <c r="C35" s="40"/>
      <c r="D35" s="40"/>
      <c r="E35" s="40"/>
      <c r="F35" s="40"/>
    </row>
  </sheetData>
  <mergeCells count="8">
    <mergeCell ref="A30:B30"/>
    <mergeCell ref="E30:F30"/>
    <mergeCell ref="A4:F4"/>
    <mergeCell ref="A5:F5"/>
    <mergeCell ref="A25:B25"/>
    <mergeCell ref="E25:F25"/>
    <mergeCell ref="A26:B26"/>
    <mergeCell ref="E26:F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opLeftCell="A85" workbookViewId="0">
      <selection activeCell="D13" sqref="D13"/>
    </sheetView>
  </sheetViews>
  <sheetFormatPr defaultRowHeight="15" x14ac:dyDescent="0.25"/>
  <cols>
    <col min="1" max="1" width="12" customWidth="1"/>
    <col min="2" max="2" width="40.7109375" customWidth="1"/>
    <col min="3" max="3" width="20.85546875" customWidth="1"/>
    <col min="4" max="4" width="21.28515625" customWidth="1"/>
  </cols>
  <sheetData>
    <row r="1" spans="1:4" ht="19.5" x14ac:dyDescent="0.4">
      <c r="A1" s="41" t="s">
        <v>38</v>
      </c>
      <c r="B1" s="42"/>
      <c r="C1" s="42"/>
      <c r="D1" s="43" t="s">
        <v>39</v>
      </c>
    </row>
    <row r="2" spans="1:4" x14ac:dyDescent="0.25">
      <c r="A2" s="41" t="s">
        <v>40</v>
      </c>
      <c r="B2" s="42"/>
      <c r="C2" s="42"/>
      <c r="D2" s="44"/>
    </row>
    <row r="3" spans="1:4" x14ac:dyDescent="0.25">
      <c r="A3" s="41"/>
      <c r="B3" s="42"/>
      <c r="C3" s="42"/>
      <c r="D3" s="44"/>
    </row>
    <row r="4" spans="1:4" x14ac:dyDescent="0.25">
      <c r="A4" s="44"/>
      <c r="B4" s="44"/>
      <c r="C4" s="44"/>
      <c r="D4" s="44"/>
    </row>
    <row r="5" spans="1:4" ht="19.5" x14ac:dyDescent="0.25">
      <c r="A5" s="169" t="s">
        <v>41</v>
      </c>
      <c r="B5" s="169"/>
      <c r="C5" s="169"/>
      <c r="D5" s="169"/>
    </row>
    <row r="6" spans="1:4" ht="15.75" x14ac:dyDescent="0.25">
      <c r="A6" s="170" t="s">
        <v>166</v>
      </c>
      <c r="B6" s="170"/>
      <c r="C6" s="170"/>
      <c r="D6" s="170"/>
    </row>
    <row r="7" spans="1:4" ht="15.75" x14ac:dyDescent="0.25">
      <c r="A7" s="162"/>
      <c r="B7" s="162"/>
      <c r="C7" s="162"/>
      <c r="D7" s="162"/>
    </row>
    <row r="8" spans="1:4" ht="15.75" x14ac:dyDescent="0.25">
      <c r="A8" s="162"/>
      <c r="B8" s="162"/>
      <c r="C8" s="162"/>
      <c r="D8" s="162"/>
    </row>
    <row r="9" spans="1:4" ht="15.75" x14ac:dyDescent="0.25">
      <c r="A9" s="167" t="s">
        <v>42</v>
      </c>
      <c r="B9" s="167"/>
      <c r="C9" s="162"/>
      <c r="D9" s="45"/>
    </row>
    <row r="10" spans="1:4" ht="15.75" x14ac:dyDescent="0.25">
      <c r="A10" s="167"/>
      <c r="B10" s="167"/>
      <c r="C10" s="45"/>
      <c r="D10" s="162"/>
    </row>
    <row r="11" spans="1:4" ht="15.75" x14ac:dyDescent="0.25">
      <c r="A11" s="46">
        <v>41010</v>
      </c>
      <c r="B11" s="47" t="s">
        <v>43</v>
      </c>
      <c r="C11" s="48">
        <f>'[1]Ctt Uang Msk'!L67</f>
        <v>10927500</v>
      </c>
      <c r="D11" s="162"/>
    </row>
    <row r="12" spans="1:4" ht="15.75" x14ac:dyDescent="0.25">
      <c r="A12" s="46">
        <v>41011</v>
      </c>
      <c r="B12" s="47" t="s">
        <v>44</v>
      </c>
      <c r="C12" s="49">
        <f>'[1]Ctt Uang Msk'!M67</f>
        <v>10000</v>
      </c>
      <c r="D12" s="162"/>
    </row>
    <row r="13" spans="1:4" ht="15.75" x14ac:dyDescent="0.25">
      <c r="A13" s="46">
        <v>42000</v>
      </c>
      <c r="B13" s="47" t="s">
        <v>45</v>
      </c>
      <c r="C13" s="49">
        <v>0</v>
      </c>
      <c r="D13" s="50"/>
    </row>
    <row r="14" spans="1:4" ht="15.75" x14ac:dyDescent="0.25">
      <c r="A14" s="46">
        <v>42010</v>
      </c>
      <c r="B14" s="47" t="s">
        <v>46</v>
      </c>
      <c r="C14" s="49">
        <f>'[1]Ctt Uang Msk'!N67</f>
        <v>322500</v>
      </c>
      <c r="D14" s="50"/>
    </row>
    <row r="15" spans="1:4" ht="15.75" x14ac:dyDescent="0.25">
      <c r="A15" s="46">
        <v>43000</v>
      </c>
      <c r="B15" s="47" t="s">
        <v>47</v>
      </c>
      <c r="C15" s="50">
        <f>'[1]Bukti Pemindahbukuan'!C8</f>
        <v>79711</v>
      </c>
      <c r="D15" s="51"/>
    </row>
    <row r="16" spans="1:4" ht="15.75" x14ac:dyDescent="0.25">
      <c r="A16" s="52">
        <v>44000</v>
      </c>
      <c r="B16" s="53" t="s">
        <v>48</v>
      </c>
      <c r="C16" s="54">
        <v>0</v>
      </c>
      <c r="D16" s="50"/>
    </row>
    <row r="17" spans="1:4" ht="16.5" thickBot="1" x14ac:dyDescent="0.3">
      <c r="A17" s="46"/>
      <c r="B17" s="55" t="s">
        <v>49</v>
      </c>
      <c r="C17" s="56">
        <f>SUM(C11:C16)</f>
        <v>11339711</v>
      </c>
      <c r="D17" s="54"/>
    </row>
    <row r="18" spans="1:4" ht="15.75" x14ac:dyDescent="0.25">
      <c r="A18" s="46"/>
      <c r="B18" s="57"/>
      <c r="C18" s="50"/>
      <c r="D18" s="50"/>
    </row>
    <row r="19" spans="1:4" ht="15.75" x14ac:dyDescent="0.25">
      <c r="A19" s="167" t="s">
        <v>50</v>
      </c>
      <c r="B19" s="167"/>
      <c r="C19" s="50"/>
      <c r="D19" s="50"/>
    </row>
    <row r="20" spans="1:4" ht="15.75" x14ac:dyDescent="0.25">
      <c r="A20" s="167"/>
      <c r="B20" s="167"/>
      <c r="C20" s="162"/>
      <c r="D20" s="45"/>
    </row>
    <row r="21" spans="1:4" ht="15.75" x14ac:dyDescent="0.25">
      <c r="A21" s="46">
        <v>51010</v>
      </c>
      <c r="B21" s="47" t="s">
        <v>51</v>
      </c>
      <c r="C21" s="49">
        <f>'[1]Ctt Uang Klr'!I21</f>
        <v>2904000</v>
      </c>
      <c r="D21" s="50"/>
    </row>
    <row r="22" spans="1:4" ht="15.75" x14ac:dyDescent="0.25">
      <c r="A22" s="46">
        <v>51030</v>
      </c>
      <c r="B22" s="47" t="s">
        <v>52</v>
      </c>
      <c r="C22" s="58">
        <f>'[1]Ctt Uang Klr'!J21</f>
        <v>300000</v>
      </c>
      <c r="D22" s="50"/>
    </row>
    <row r="23" spans="1:4" ht="15.75" x14ac:dyDescent="0.25">
      <c r="A23" s="46">
        <v>51040</v>
      </c>
      <c r="B23" s="47" t="s">
        <v>53</v>
      </c>
      <c r="C23" s="58">
        <f>'[1]Ctt Uang Klr'!K21</f>
        <v>301000</v>
      </c>
      <c r="D23" s="50"/>
    </row>
    <row r="24" spans="1:4" ht="15.75" x14ac:dyDescent="0.25">
      <c r="A24" s="46">
        <v>51050</v>
      </c>
      <c r="B24" s="47" t="s">
        <v>54</v>
      </c>
      <c r="C24" s="58">
        <f>'[1]Ctt Uang Klr'!L21</f>
        <v>0</v>
      </c>
      <c r="D24" s="50"/>
    </row>
    <row r="25" spans="1:4" ht="15.75" x14ac:dyDescent="0.25">
      <c r="A25" s="46">
        <v>51060</v>
      </c>
      <c r="B25" s="47" t="s">
        <v>55</v>
      </c>
      <c r="C25" s="58">
        <v>200000</v>
      </c>
      <c r="D25" s="50"/>
    </row>
    <row r="26" spans="1:4" ht="15.75" x14ac:dyDescent="0.25">
      <c r="A26" s="46">
        <v>51090</v>
      </c>
      <c r="B26" s="47" t="s">
        <v>56</v>
      </c>
      <c r="C26" s="58">
        <v>0</v>
      </c>
      <c r="D26" s="50"/>
    </row>
    <row r="27" spans="1:4" ht="15.75" x14ac:dyDescent="0.25">
      <c r="A27" s="46">
        <v>51080</v>
      </c>
      <c r="B27" s="47" t="s">
        <v>57</v>
      </c>
      <c r="C27" s="58">
        <v>0</v>
      </c>
      <c r="D27" s="50"/>
    </row>
    <row r="28" spans="1:4" ht="15.75" x14ac:dyDescent="0.25">
      <c r="A28" s="46">
        <v>51100</v>
      </c>
      <c r="B28" s="47" t="s">
        <v>58</v>
      </c>
      <c r="C28" s="58">
        <f>'[1]Ctt Uang Klr'!N21</f>
        <v>0</v>
      </c>
      <c r="D28" s="50"/>
    </row>
    <row r="29" spans="1:4" ht="15.75" x14ac:dyDescent="0.25">
      <c r="A29" s="46">
        <v>52010</v>
      </c>
      <c r="B29" s="47" t="s">
        <v>59</v>
      </c>
      <c r="C29" s="58">
        <f>'[1]Ctt Uang Klr'!O21</f>
        <v>100000</v>
      </c>
      <c r="D29" s="50"/>
    </row>
    <row r="30" spans="1:4" ht="15.75" x14ac:dyDescent="0.25">
      <c r="A30" s="52">
        <v>52020</v>
      </c>
      <c r="B30" s="53" t="s">
        <v>60</v>
      </c>
      <c r="C30" s="58">
        <f>'[1]Bukti Pemindahbukuan'!D62</f>
        <v>5500</v>
      </c>
      <c r="D30" s="50"/>
    </row>
    <row r="31" spans="1:4" ht="15.75" x14ac:dyDescent="0.25">
      <c r="A31" s="52">
        <v>52030</v>
      </c>
      <c r="B31" s="53" t="s">
        <v>61</v>
      </c>
      <c r="C31" s="58">
        <f>'[1]Bukti Pemindahbukuan'!C30</f>
        <v>15942</v>
      </c>
      <c r="D31" s="50"/>
    </row>
    <row r="32" spans="1:4" ht="16.5" thickBot="1" x14ac:dyDescent="0.3">
      <c r="A32" s="46"/>
      <c r="B32" s="59" t="s">
        <v>62</v>
      </c>
      <c r="C32" s="60">
        <f>SUM(C21:C31)</f>
        <v>3826442</v>
      </c>
      <c r="D32" s="45"/>
    </row>
    <row r="33" spans="1:4" ht="18" x14ac:dyDescent="0.25">
      <c r="A33" s="167"/>
      <c r="B33" s="167"/>
      <c r="C33" s="61" t="s">
        <v>63</v>
      </c>
      <c r="D33" s="62">
        <f>C17-C32</f>
        <v>7513269</v>
      </c>
    </row>
    <row r="34" spans="1:4" ht="15.75" x14ac:dyDescent="0.25">
      <c r="A34" s="45"/>
      <c r="B34" s="45"/>
      <c r="C34" s="45"/>
      <c r="D34" s="45"/>
    </row>
    <row r="35" spans="1:4" ht="15.75" x14ac:dyDescent="0.25">
      <c r="A35" s="45"/>
      <c r="B35" s="45"/>
      <c r="C35" s="45"/>
      <c r="D35" s="54"/>
    </row>
    <row r="36" spans="1:4" ht="15.75" x14ac:dyDescent="0.25">
      <c r="A36" s="45"/>
      <c r="B36" s="45"/>
      <c r="C36" s="51"/>
      <c r="D36" s="51"/>
    </row>
    <row r="37" spans="1:4" ht="15.75" x14ac:dyDescent="0.25">
      <c r="A37" s="45"/>
      <c r="B37" s="45"/>
      <c r="C37" s="51"/>
      <c r="D37" s="51"/>
    </row>
    <row r="38" spans="1:4" ht="15.75" x14ac:dyDescent="0.25">
      <c r="A38" s="45"/>
      <c r="B38" s="45"/>
      <c r="C38" s="51"/>
      <c r="D38" s="51"/>
    </row>
    <row r="39" spans="1:4" ht="15.75" x14ac:dyDescent="0.25">
      <c r="A39" s="45"/>
      <c r="B39" s="51"/>
      <c r="C39" s="168" t="s">
        <v>165</v>
      </c>
      <c r="D39" s="168"/>
    </row>
    <row r="40" spans="1:4" ht="15.75" x14ac:dyDescent="0.25">
      <c r="A40" s="54"/>
      <c r="B40" s="51"/>
      <c r="C40" s="168" t="s">
        <v>35</v>
      </c>
      <c r="D40" s="168"/>
    </row>
    <row r="41" spans="1:4" ht="15.75" x14ac:dyDescent="0.25">
      <c r="A41" s="54"/>
      <c r="B41" s="51"/>
      <c r="C41" s="54"/>
      <c r="D41" s="54"/>
    </row>
    <row r="42" spans="1:4" ht="15.75" x14ac:dyDescent="0.25">
      <c r="A42" s="54"/>
      <c r="B42" s="51"/>
      <c r="C42" s="54"/>
      <c r="D42" s="54"/>
    </row>
    <row r="43" spans="1:4" ht="15.75" x14ac:dyDescent="0.25">
      <c r="A43" s="51"/>
      <c r="B43" s="51"/>
      <c r="C43" s="54"/>
      <c r="D43" s="54"/>
    </row>
    <row r="44" spans="1:4" ht="15.75" x14ac:dyDescent="0.25">
      <c r="A44" s="51"/>
      <c r="B44" s="51"/>
      <c r="C44" s="168" t="s">
        <v>64</v>
      </c>
      <c r="D44" s="168"/>
    </row>
    <row r="45" spans="1:4" x14ac:dyDescent="0.25">
      <c r="A45" s="51"/>
      <c r="B45" s="51"/>
      <c r="C45" s="51"/>
      <c r="D45" s="51"/>
    </row>
    <row r="46" spans="1:4" x14ac:dyDescent="0.25">
      <c r="A46" s="51"/>
      <c r="B46" s="51"/>
      <c r="C46" s="51"/>
      <c r="D46" s="51"/>
    </row>
    <row r="47" spans="1:4" x14ac:dyDescent="0.25">
      <c r="A47" s="51"/>
      <c r="B47" s="51"/>
      <c r="C47" s="51"/>
      <c r="D47" s="51"/>
    </row>
    <row r="48" spans="1:4" x14ac:dyDescent="0.25">
      <c r="A48" s="51"/>
      <c r="B48" s="51"/>
      <c r="C48" s="51"/>
      <c r="D48" s="51"/>
    </row>
    <row r="49" spans="1:4" x14ac:dyDescent="0.25">
      <c r="A49" s="51"/>
      <c r="B49" s="51"/>
      <c r="C49" s="51"/>
      <c r="D49" s="51"/>
    </row>
    <row r="50" spans="1:4" x14ac:dyDescent="0.25">
      <c r="A50" s="51"/>
      <c r="B50" s="51"/>
      <c r="C50" s="51"/>
      <c r="D50" s="51"/>
    </row>
    <row r="51" spans="1:4" x14ac:dyDescent="0.25">
      <c r="A51" s="51"/>
      <c r="B51" s="51"/>
      <c r="C51" s="51"/>
      <c r="D51" s="51"/>
    </row>
    <row r="52" spans="1:4" x14ac:dyDescent="0.25">
      <c r="A52" s="51"/>
      <c r="B52" s="51"/>
      <c r="C52" s="51"/>
      <c r="D52" s="51"/>
    </row>
    <row r="53" spans="1:4" x14ac:dyDescent="0.25">
      <c r="A53" s="51"/>
      <c r="B53" s="51"/>
      <c r="C53" s="51"/>
      <c r="D53" s="51"/>
    </row>
    <row r="54" spans="1:4" x14ac:dyDescent="0.25">
      <c r="A54" s="51"/>
      <c r="B54" s="51"/>
      <c r="C54" s="51"/>
      <c r="D54" s="51"/>
    </row>
    <row r="55" spans="1:4" x14ac:dyDescent="0.25">
      <c r="A55" s="51"/>
      <c r="B55" s="51"/>
      <c r="C55" s="51"/>
      <c r="D55" s="51"/>
    </row>
    <row r="56" spans="1:4" ht="19.5" x14ac:dyDescent="0.4">
      <c r="A56" s="41" t="s">
        <v>38</v>
      </c>
      <c r="B56" s="42"/>
      <c r="C56" s="42"/>
      <c r="D56" s="43" t="s">
        <v>39</v>
      </c>
    </row>
    <row r="57" spans="1:4" x14ac:dyDescent="0.25">
      <c r="A57" s="41" t="s">
        <v>40</v>
      </c>
      <c r="B57" s="42"/>
      <c r="C57" s="42"/>
      <c r="D57" s="44"/>
    </row>
    <row r="58" spans="1:4" x14ac:dyDescent="0.25">
      <c r="A58" s="41"/>
      <c r="B58" s="42"/>
      <c r="C58" s="42"/>
      <c r="D58" s="44"/>
    </row>
    <row r="59" spans="1:4" x14ac:dyDescent="0.25">
      <c r="A59" s="44"/>
      <c r="B59" s="44"/>
      <c r="C59" s="44"/>
      <c r="D59" s="44"/>
    </row>
    <row r="60" spans="1:4" ht="19.5" x14ac:dyDescent="0.25">
      <c r="A60" s="169" t="s">
        <v>41</v>
      </c>
      <c r="B60" s="169"/>
      <c r="C60" s="169"/>
      <c r="D60" s="169"/>
    </row>
    <row r="61" spans="1:4" ht="15.75" x14ac:dyDescent="0.25">
      <c r="A61" s="170" t="s">
        <v>167</v>
      </c>
      <c r="B61" s="170"/>
      <c r="C61" s="170"/>
      <c r="D61" s="170"/>
    </row>
    <row r="62" spans="1:4" ht="15.75" x14ac:dyDescent="0.25">
      <c r="A62" s="162"/>
      <c r="B62" s="162"/>
      <c r="C62" s="162"/>
      <c r="D62" s="162"/>
    </row>
    <row r="63" spans="1:4" ht="15.75" x14ac:dyDescent="0.25">
      <c r="A63" s="162"/>
      <c r="B63" s="162"/>
      <c r="C63" s="162"/>
      <c r="D63" s="162"/>
    </row>
    <row r="64" spans="1:4" ht="15.75" x14ac:dyDescent="0.25">
      <c r="A64" s="167" t="s">
        <v>42</v>
      </c>
      <c r="B64" s="167"/>
      <c r="C64" s="162"/>
      <c r="D64" s="45"/>
    </row>
    <row r="65" spans="1:4" ht="15.75" x14ac:dyDescent="0.25">
      <c r="A65" s="167"/>
      <c r="B65" s="167"/>
      <c r="C65" s="45"/>
      <c r="D65" s="162"/>
    </row>
    <row r="66" spans="1:4" ht="15.75" x14ac:dyDescent="0.25">
      <c r="A66" s="46">
        <v>41010</v>
      </c>
      <c r="B66" s="47" t="s">
        <v>43</v>
      </c>
      <c r="C66" s="48">
        <f>'[1]Bk Pedp Bi'!K118</f>
        <v>86913000</v>
      </c>
      <c r="D66" s="162"/>
    </row>
    <row r="67" spans="1:4" ht="15.75" x14ac:dyDescent="0.25">
      <c r="A67" s="46">
        <v>41011</v>
      </c>
      <c r="B67" s="47" t="s">
        <v>44</v>
      </c>
      <c r="C67" s="49">
        <f>'[1]Bk Pedp Bi'!K120</f>
        <v>312500</v>
      </c>
      <c r="D67" s="162"/>
    </row>
    <row r="68" spans="1:4" ht="15.75" x14ac:dyDescent="0.25">
      <c r="A68" s="46">
        <v>42000</v>
      </c>
      <c r="B68" s="47" t="s">
        <v>45</v>
      </c>
      <c r="C68" s="49">
        <v>0</v>
      </c>
      <c r="D68" s="50"/>
    </row>
    <row r="69" spans="1:4" ht="15.75" x14ac:dyDescent="0.25">
      <c r="A69" s="46">
        <v>42010</v>
      </c>
      <c r="B69" s="47" t="s">
        <v>46</v>
      </c>
      <c r="C69" s="49">
        <f>'[1]Bk Pedp Bi'!K121</f>
        <v>2360500</v>
      </c>
      <c r="D69" s="50"/>
    </row>
    <row r="70" spans="1:4" ht="15.75" x14ac:dyDescent="0.25">
      <c r="A70" s="46">
        <v>43000</v>
      </c>
      <c r="B70" s="47" t="s">
        <v>47</v>
      </c>
      <c r="C70" s="50">
        <f>'[1]Bk Pedp Bi'!M119</f>
        <v>396015</v>
      </c>
      <c r="D70" s="51"/>
    </row>
    <row r="71" spans="1:4" ht="15.75" x14ac:dyDescent="0.25">
      <c r="A71" s="52">
        <v>44000</v>
      </c>
      <c r="B71" s="53" t="s">
        <v>48</v>
      </c>
      <c r="C71" s="54">
        <v>0</v>
      </c>
      <c r="D71" s="50"/>
    </row>
    <row r="72" spans="1:4" ht="16.5" thickBot="1" x14ac:dyDescent="0.3">
      <c r="A72" s="46"/>
      <c r="B72" s="55" t="s">
        <v>49</v>
      </c>
      <c r="C72" s="56">
        <f>SUM(C66:C71)</f>
        <v>89982015</v>
      </c>
      <c r="D72" s="54"/>
    </row>
    <row r="73" spans="1:4" ht="15.75" x14ac:dyDescent="0.25">
      <c r="A73" s="46"/>
      <c r="B73" s="57"/>
      <c r="C73" s="50"/>
      <c r="D73" s="50"/>
    </row>
    <row r="74" spans="1:4" ht="15.75" x14ac:dyDescent="0.25">
      <c r="A74" s="167" t="s">
        <v>50</v>
      </c>
      <c r="B74" s="167"/>
      <c r="C74" s="50"/>
      <c r="D74" s="50"/>
    </row>
    <row r="75" spans="1:4" ht="15.75" x14ac:dyDescent="0.25">
      <c r="A75" s="167"/>
      <c r="B75" s="167"/>
      <c r="C75" s="162"/>
      <c r="D75" s="45"/>
    </row>
    <row r="76" spans="1:4" ht="15.75" x14ac:dyDescent="0.25">
      <c r="A76" s="46">
        <v>51010</v>
      </c>
      <c r="B76" s="47" t="s">
        <v>65</v>
      </c>
      <c r="C76" s="49">
        <f>'[1]Bk Pedp Bi'!K125</f>
        <v>28636000</v>
      </c>
      <c r="D76" s="50"/>
    </row>
    <row r="77" spans="1:4" ht="15.75" x14ac:dyDescent="0.25">
      <c r="A77" s="46">
        <v>51030</v>
      </c>
      <c r="B77" s="47" t="s">
        <v>52</v>
      </c>
      <c r="C77" s="58">
        <f>'[1]Bk Pedp Bi'!K126</f>
        <v>487900</v>
      </c>
      <c r="D77" s="50"/>
    </row>
    <row r="78" spans="1:4" ht="15.75" x14ac:dyDescent="0.25">
      <c r="A78" s="46">
        <v>51040</v>
      </c>
      <c r="B78" s="47" t="s">
        <v>53</v>
      </c>
      <c r="C78" s="58">
        <f>'[1]Bk Pedp Bi'!K127</f>
        <v>3116000</v>
      </c>
      <c r="D78" s="50"/>
    </row>
    <row r="79" spans="1:4" ht="15.75" x14ac:dyDescent="0.25">
      <c r="A79" s="46">
        <v>51050</v>
      </c>
      <c r="B79" s="47" t="s">
        <v>54</v>
      </c>
      <c r="C79" s="58">
        <f>'[1]Bk Pedp Bi'!G128</f>
        <v>0</v>
      </c>
      <c r="D79" s="50"/>
    </row>
    <row r="80" spans="1:4" ht="15.75" x14ac:dyDescent="0.25">
      <c r="A80" s="46">
        <v>51060</v>
      </c>
      <c r="B80" s="47" t="s">
        <v>55</v>
      </c>
      <c r="C80" s="58">
        <f>'[1]Bk Pedp Bi'!M130</f>
        <v>1600000</v>
      </c>
      <c r="D80" s="50"/>
    </row>
    <row r="81" spans="1:4" ht="15.75" x14ac:dyDescent="0.25">
      <c r="A81" s="46">
        <v>51090</v>
      </c>
      <c r="B81" s="47" t="s">
        <v>56</v>
      </c>
      <c r="C81" s="58">
        <v>0</v>
      </c>
      <c r="D81" s="50"/>
    </row>
    <row r="82" spans="1:4" ht="15.75" x14ac:dyDescent="0.25">
      <c r="A82" s="46">
        <v>51080</v>
      </c>
      <c r="B82" s="47" t="s">
        <v>57</v>
      </c>
      <c r="C82" s="58">
        <f>0</f>
        <v>0</v>
      </c>
      <c r="D82" s="50"/>
    </row>
    <row r="83" spans="1:4" ht="15.75" x14ac:dyDescent="0.25">
      <c r="A83" s="46">
        <v>51100</v>
      </c>
      <c r="B83" s="47" t="s">
        <v>58</v>
      </c>
      <c r="C83" s="58">
        <f>'[1]Bk Pedp Bi'!G133</f>
        <v>20000</v>
      </c>
      <c r="D83" s="50"/>
    </row>
    <row r="84" spans="1:4" ht="15.75" x14ac:dyDescent="0.25">
      <c r="A84" s="46">
        <v>52010</v>
      </c>
      <c r="B84" s="47" t="s">
        <v>59</v>
      </c>
      <c r="C84" s="58">
        <f>'[1]Bk Pedp Bi'!K134</f>
        <v>578000</v>
      </c>
      <c r="D84" s="50"/>
    </row>
    <row r="85" spans="1:4" ht="15.75" x14ac:dyDescent="0.25">
      <c r="A85" s="52">
        <v>52020</v>
      </c>
      <c r="B85" s="53" t="s">
        <v>60</v>
      </c>
      <c r="C85" s="58">
        <f>'[1]Bk Pedp Bi'!M131</f>
        <v>44000</v>
      </c>
      <c r="D85" s="50"/>
    </row>
    <row r="86" spans="1:4" ht="15.75" x14ac:dyDescent="0.25">
      <c r="A86" s="52">
        <v>52030</v>
      </c>
      <c r="B86" s="53" t="s">
        <v>61</v>
      </c>
      <c r="C86" s="58">
        <f>'[1]Bk Pedp Bi'!M135</f>
        <v>79203</v>
      </c>
      <c r="D86" s="50"/>
    </row>
    <row r="87" spans="1:4" ht="16.5" thickBot="1" x14ac:dyDescent="0.3">
      <c r="A87" s="46"/>
      <c r="B87" s="59" t="s">
        <v>62</v>
      </c>
      <c r="C87" s="60">
        <f>SUM(C76:C86)</f>
        <v>34561103</v>
      </c>
      <c r="D87" s="45"/>
    </row>
    <row r="88" spans="1:4" ht="18" x14ac:dyDescent="0.25">
      <c r="A88" s="167"/>
      <c r="B88" s="167"/>
      <c r="C88" s="61" t="s">
        <v>63</v>
      </c>
      <c r="D88" s="62">
        <f>C72-C87</f>
        <v>55420912</v>
      </c>
    </row>
    <row r="89" spans="1:4" ht="15.75" x14ac:dyDescent="0.25">
      <c r="A89" s="45"/>
      <c r="B89" s="45"/>
      <c r="C89" s="45"/>
      <c r="D89" s="45"/>
    </row>
    <row r="90" spans="1:4" ht="15.75" x14ac:dyDescent="0.25">
      <c r="A90" s="45"/>
      <c r="B90" s="45"/>
      <c r="C90" s="45"/>
      <c r="D90" s="54"/>
    </row>
    <row r="91" spans="1:4" ht="15.75" x14ac:dyDescent="0.25">
      <c r="A91" s="45"/>
      <c r="B91" s="45"/>
      <c r="C91" s="51"/>
      <c r="D91" s="51"/>
    </row>
    <row r="92" spans="1:4" ht="15.75" x14ac:dyDescent="0.25">
      <c r="A92" s="45"/>
      <c r="B92" s="45"/>
      <c r="C92" s="51"/>
      <c r="D92" s="51"/>
    </row>
    <row r="93" spans="1:4" ht="15.75" x14ac:dyDescent="0.25">
      <c r="A93" s="45"/>
      <c r="B93" s="45"/>
      <c r="C93" s="51"/>
      <c r="D93" s="51"/>
    </row>
    <row r="94" spans="1:4" ht="15.75" x14ac:dyDescent="0.25">
      <c r="A94" s="45"/>
      <c r="B94" s="51"/>
      <c r="C94" s="168" t="s">
        <v>165</v>
      </c>
      <c r="D94" s="168"/>
    </row>
    <row r="95" spans="1:4" ht="15.75" x14ac:dyDescent="0.25">
      <c r="A95" s="54"/>
      <c r="B95" s="51"/>
      <c r="C95" s="168" t="s">
        <v>35</v>
      </c>
      <c r="D95" s="168"/>
    </row>
    <row r="96" spans="1:4" ht="15.75" x14ac:dyDescent="0.25">
      <c r="A96" s="54"/>
      <c r="B96" s="51"/>
      <c r="C96" s="54"/>
      <c r="D96" s="54"/>
    </row>
    <row r="97" spans="1:4" ht="15.75" x14ac:dyDescent="0.25">
      <c r="A97" s="54"/>
      <c r="B97" s="51"/>
      <c r="C97" s="54"/>
      <c r="D97" s="54"/>
    </row>
    <row r="98" spans="1:4" ht="15.75" x14ac:dyDescent="0.25">
      <c r="A98" s="51"/>
      <c r="B98" s="51"/>
      <c r="C98" s="54"/>
      <c r="D98" s="54"/>
    </row>
    <row r="99" spans="1:4" ht="15.75" x14ac:dyDescent="0.25">
      <c r="A99" s="51"/>
      <c r="B99" s="51"/>
      <c r="C99" s="168" t="s">
        <v>66</v>
      </c>
      <c r="D99" s="168"/>
    </row>
    <row r="100" spans="1:4" x14ac:dyDescent="0.25">
      <c r="A100" s="51"/>
      <c r="B100" s="51"/>
      <c r="C100" s="51"/>
      <c r="D100" s="51"/>
    </row>
    <row r="101" spans="1:4" x14ac:dyDescent="0.25">
      <c r="A101" s="51"/>
      <c r="B101" s="51"/>
      <c r="C101" s="51"/>
      <c r="D101" s="51"/>
    </row>
    <row r="102" spans="1:4" x14ac:dyDescent="0.25">
      <c r="A102" s="51"/>
      <c r="B102" s="51"/>
      <c r="C102" s="51"/>
      <c r="D102" s="51"/>
    </row>
  </sheetData>
  <mergeCells count="16">
    <mergeCell ref="C39:D39"/>
    <mergeCell ref="A5:D5"/>
    <mergeCell ref="A6:D6"/>
    <mergeCell ref="A9:B10"/>
    <mergeCell ref="A19:B20"/>
    <mergeCell ref="A33:B33"/>
    <mergeCell ref="A88:B88"/>
    <mergeCell ref="C94:D94"/>
    <mergeCell ref="C95:D95"/>
    <mergeCell ref="C99:D99"/>
    <mergeCell ref="C40:D40"/>
    <mergeCell ref="C44:D44"/>
    <mergeCell ref="A60:D60"/>
    <mergeCell ref="A61:D61"/>
    <mergeCell ref="A64:B65"/>
    <mergeCell ref="A74:B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opLeftCell="A58" workbookViewId="0">
      <selection activeCell="K77" sqref="K77"/>
    </sheetView>
  </sheetViews>
  <sheetFormatPr defaultRowHeight="15" x14ac:dyDescent="0.25"/>
  <cols>
    <col min="1" max="1" width="5.28515625" customWidth="1"/>
    <col min="2" max="2" width="16.5703125" customWidth="1"/>
    <col min="3" max="3" width="4.42578125" customWidth="1"/>
    <col min="4" max="4" width="5.7109375" customWidth="1"/>
    <col min="5" max="5" width="12.7109375" customWidth="1"/>
    <col min="6" max="6" width="12.42578125" customWidth="1"/>
    <col min="7" max="7" width="12.140625" customWidth="1"/>
    <col min="9" max="10" width="12.42578125" customWidth="1"/>
    <col min="11" max="11" width="11.7109375" customWidth="1"/>
    <col min="12" max="12" width="11.42578125" customWidth="1"/>
    <col min="13" max="13" width="7.28515625" hidden="1" customWidth="1"/>
    <col min="14" max="14" width="12.7109375" customWidth="1"/>
    <col min="15" max="15" width="11.28515625" customWidth="1"/>
    <col min="16" max="16" width="10.85546875" customWidth="1"/>
    <col min="17" max="17" width="10" customWidth="1"/>
    <col min="18" max="18" width="11.85546875" customWidth="1"/>
    <col min="19" max="19" width="10.85546875" customWidth="1"/>
    <col min="20" max="20" width="12.28515625" customWidth="1"/>
    <col min="21" max="22" width="10.28515625" customWidth="1"/>
  </cols>
  <sheetData>
    <row r="1" spans="1:23" ht="15.75" x14ac:dyDescent="0.25">
      <c r="A1" s="173" t="s">
        <v>67</v>
      </c>
      <c r="B1" s="173"/>
      <c r="C1" s="173"/>
      <c r="D1" s="173"/>
      <c r="E1" s="173"/>
      <c r="F1" s="173"/>
      <c r="G1" s="173"/>
      <c r="H1" s="63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44"/>
    </row>
    <row r="2" spans="1:23" ht="15.75" x14ac:dyDescent="0.25">
      <c r="A2" s="174" t="s">
        <v>68</v>
      </c>
      <c r="B2" s="174"/>
      <c r="C2" s="174"/>
      <c r="D2" s="174"/>
      <c r="E2" s="174"/>
      <c r="F2" s="174"/>
      <c r="G2" s="174"/>
      <c r="H2" s="63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44"/>
    </row>
    <row r="3" spans="1:23" ht="15.75" x14ac:dyDescent="0.25">
      <c r="A3" s="175" t="s">
        <v>69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44"/>
    </row>
    <row r="4" spans="1:23" ht="16.5" thickBot="1" x14ac:dyDescent="0.3">
      <c r="A4" s="176" t="s">
        <v>162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44"/>
    </row>
    <row r="5" spans="1:23" x14ac:dyDescent="0.25">
      <c r="A5" s="177" t="s">
        <v>70</v>
      </c>
      <c r="B5" s="179" t="s">
        <v>71</v>
      </c>
      <c r="C5" s="181" t="s">
        <v>72</v>
      </c>
      <c r="D5" s="182"/>
      <c r="E5" s="183" t="s">
        <v>73</v>
      </c>
      <c r="F5" s="184"/>
      <c r="G5" s="65" t="s">
        <v>74</v>
      </c>
      <c r="H5" s="65" t="s">
        <v>75</v>
      </c>
      <c r="I5" s="66" t="s">
        <v>76</v>
      </c>
      <c r="J5" s="185" t="s">
        <v>77</v>
      </c>
      <c r="K5" s="186"/>
      <c r="L5" s="185" t="s">
        <v>78</v>
      </c>
      <c r="M5" s="187"/>
      <c r="N5" s="187"/>
      <c r="O5" s="187"/>
      <c r="P5" s="187"/>
      <c r="Q5" s="186"/>
      <c r="R5" s="185" t="s">
        <v>79</v>
      </c>
      <c r="S5" s="187"/>
      <c r="T5" s="187"/>
      <c r="U5" s="187"/>
      <c r="V5" s="188"/>
      <c r="W5" s="159"/>
    </row>
    <row r="6" spans="1:23" x14ac:dyDescent="0.25">
      <c r="A6" s="178"/>
      <c r="B6" s="180"/>
      <c r="C6" s="67" t="s">
        <v>80</v>
      </c>
      <c r="D6" s="68" t="s">
        <v>81</v>
      </c>
      <c r="E6" s="69" t="s">
        <v>82</v>
      </c>
      <c r="F6" s="69" t="s">
        <v>83</v>
      </c>
      <c r="G6" s="67" t="s">
        <v>84</v>
      </c>
      <c r="H6" s="67" t="s">
        <v>85</v>
      </c>
      <c r="I6" s="67" t="s">
        <v>86</v>
      </c>
      <c r="J6" s="67" t="s">
        <v>87</v>
      </c>
      <c r="K6" s="67" t="s">
        <v>88</v>
      </c>
      <c r="L6" s="67" t="s">
        <v>9</v>
      </c>
      <c r="M6" s="67"/>
      <c r="N6" s="67" t="s">
        <v>89</v>
      </c>
      <c r="O6" s="67" t="s">
        <v>90</v>
      </c>
      <c r="P6" s="67" t="s">
        <v>91</v>
      </c>
      <c r="Q6" s="67" t="s">
        <v>92</v>
      </c>
      <c r="R6" s="67">
        <v>1</v>
      </c>
      <c r="S6" s="67">
        <v>2</v>
      </c>
      <c r="T6" s="67">
        <v>3</v>
      </c>
      <c r="U6" s="67">
        <v>4</v>
      </c>
      <c r="V6" s="70">
        <v>5</v>
      </c>
      <c r="W6" s="159"/>
    </row>
    <row r="7" spans="1:23" x14ac:dyDescent="0.25">
      <c r="A7" s="71">
        <v>1</v>
      </c>
      <c r="B7" s="72" t="s">
        <v>93</v>
      </c>
      <c r="C7" s="72">
        <v>1</v>
      </c>
      <c r="D7" s="73">
        <v>1</v>
      </c>
      <c r="E7" s="74" t="s">
        <v>94</v>
      </c>
      <c r="F7" s="74">
        <v>42671</v>
      </c>
      <c r="G7" s="75">
        <v>5794400</v>
      </c>
      <c r="H7" s="76" t="s">
        <v>95</v>
      </c>
      <c r="I7" s="75">
        <v>95000</v>
      </c>
      <c r="J7" s="77">
        <v>0</v>
      </c>
      <c r="K7" s="77">
        <f>'[1]Piutang Ksm'!K5</f>
        <v>3900000</v>
      </c>
      <c r="L7" s="77">
        <v>0</v>
      </c>
      <c r="M7" s="77">
        <f>L7/I7</f>
        <v>0</v>
      </c>
      <c r="N7" s="77"/>
      <c r="O7" s="77"/>
      <c r="P7" s="78"/>
      <c r="Q7" s="79"/>
      <c r="R7" s="79">
        <f t="shared" ref="R7:R57" si="0">IF(L7=0,K7,0)</f>
        <v>3900000</v>
      </c>
      <c r="S7" s="79">
        <f t="shared" ref="S7:S57" si="1">IF(N7&gt;=1,K7,0)</f>
        <v>0</v>
      </c>
      <c r="T7" s="79">
        <f t="shared" ref="T7:V22" si="2">IF(O7&gt;=1,$K7,0)</f>
        <v>0</v>
      </c>
      <c r="U7" s="79">
        <f t="shared" si="2"/>
        <v>0</v>
      </c>
      <c r="V7" s="79">
        <f t="shared" si="2"/>
        <v>0</v>
      </c>
      <c r="W7" s="44"/>
    </row>
    <row r="8" spans="1:23" x14ac:dyDescent="0.25">
      <c r="A8" s="71">
        <v>2</v>
      </c>
      <c r="B8" s="72" t="s">
        <v>96</v>
      </c>
      <c r="C8" s="72"/>
      <c r="D8" s="73">
        <v>1</v>
      </c>
      <c r="E8" s="74">
        <v>41912</v>
      </c>
      <c r="F8" s="74">
        <v>42277</v>
      </c>
      <c r="G8" s="75">
        <v>3791300</v>
      </c>
      <c r="H8" s="76" t="s">
        <v>95</v>
      </c>
      <c r="I8" s="77">
        <v>373000</v>
      </c>
      <c r="J8" s="77">
        <v>0</v>
      </c>
      <c r="K8" s="77">
        <f>'[1]Piutang Ksm'!K6</f>
        <v>2171300</v>
      </c>
      <c r="L8" s="77">
        <f t="shared" ref="L8:L19" si="3">K8-J8</f>
        <v>2171300</v>
      </c>
      <c r="M8" s="77">
        <f>L8/I8</f>
        <v>5.8211796246648797</v>
      </c>
      <c r="N8" s="77"/>
      <c r="O8" s="77"/>
      <c r="P8" s="79"/>
      <c r="Q8" s="79">
        <f>L8</f>
        <v>2171300</v>
      </c>
      <c r="R8" s="79">
        <f t="shared" si="0"/>
        <v>0</v>
      </c>
      <c r="S8" s="79">
        <f t="shared" si="1"/>
        <v>0</v>
      </c>
      <c r="T8" s="79">
        <f t="shared" si="2"/>
        <v>0</v>
      </c>
      <c r="U8" s="79">
        <f t="shared" si="2"/>
        <v>0</v>
      </c>
      <c r="V8" s="79">
        <f t="shared" si="2"/>
        <v>2171300</v>
      </c>
      <c r="W8" s="44"/>
    </row>
    <row r="9" spans="1:23" x14ac:dyDescent="0.25">
      <c r="A9" s="71">
        <v>3</v>
      </c>
      <c r="B9" s="72" t="s">
        <v>97</v>
      </c>
      <c r="C9" s="72"/>
      <c r="D9" s="73">
        <v>1</v>
      </c>
      <c r="E9" s="74">
        <v>42121</v>
      </c>
      <c r="F9" s="74">
        <v>43948</v>
      </c>
      <c r="G9" s="80">
        <v>4763000</v>
      </c>
      <c r="H9" s="76" t="s">
        <v>95</v>
      </c>
      <c r="I9" s="81">
        <v>79383</v>
      </c>
      <c r="J9" s="81">
        <v>0</v>
      </c>
      <c r="K9" s="77">
        <f>'[1]Piutang Ksm'!K7</f>
        <v>4693000</v>
      </c>
      <c r="L9" s="77">
        <f t="shared" si="3"/>
        <v>4693000</v>
      </c>
      <c r="M9" s="77">
        <f>L9/I9</f>
        <v>59.118451053752061</v>
      </c>
      <c r="N9" s="77">
        <f>L9</f>
        <v>4693000</v>
      </c>
      <c r="O9" s="79"/>
      <c r="P9" s="79"/>
      <c r="Q9" s="79"/>
      <c r="R9" s="79">
        <f t="shared" si="0"/>
        <v>0</v>
      </c>
      <c r="S9" s="79">
        <f t="shared" si="1"/>
        <v>4693000</v>
      </c>
      <c r="T9" s="79">
        <f t="shared" si="2"/>
        <v>0</v>
      </c>
      <c r="U9" s="79">
        <f t="shared" si="2"/>
        <v>0</v>
      </c>
      <c r="V9" s="79">
        <f t="shared" si="2"/>
        <v>0</v>
      </c>
      <c r="W9" s="44"/>
    </row>
    <row r="10" spans="1:23" x14ac:dyDescent="0.25">
      <c r="A10" s="71">
        <v>4</v>
      </c>
      <c r="B10" s="72" t="s">
        <v>98</v>
      </c>
      <c r="C10" s="72"/>
      <c r="D10" s="73"/>
      <c r="E10" s="74">
        <v>42402</v>
      </c>
      <c r="F10" s="74">
        <v>42768</v>
      </c>
      <c r="G10" s="75">
        <v>15000000</v>
      </c>
      <c r="H10" s="76" t="s">
        <v>95</v>
      </c>
      <c r="I10" s="77">
        <v>1750000</v>
      </c>
      <c r="J10" s="77">
        <v>0</v>
      </c>
      <c r="K10" s="77">
        <f>'[1]Piutang Ksm'!K8</f>
        <v>12594000</v>
      </c>
      <c r="L10" s="77">
        <f t="shared" si="3"/>
        <v>12594000</v>
      </c>
      <c r="M10" s="77"/>
      <c r="N10" s="77"/>
      <c r="O10" s="79">
        <v>12594000</v>
      </c>
      <c r="P10" s="79"/>
      <c r="Q10" s="79"/>
      <c r="R10" s="79">
        <f t="shared" si="0"/>
        <v>0</v>
      </c>
      <c r="S10" s="79">
        <f t="shared" si="1"/>
        <v>0</v>
      </c>
      <c r="T10" s="79">
        <f t="shared" si="2"/>
        <v>12594000</v>
      </c>
      <c r="U10" s="79">
        <f t="shared" si="2"/>
        <v>0</v>
      </c>
      <c r="V10" s="79">
        <f t="shared" si="2"/>
        <v>0</v>
      </c>
      <c r="W10" s="44"/>
    </row>
    <row r="11" spans="1:23" x14ac:dyDescent="0.25">
      <c r="A11" s="71">
        <v>5</v>
      </c>
      <c r="B11" s="72" t="s">
        <v>163</v>
      </c>
      <c r="C11" s="72">
        <v>5</v>
      </c>
      <c r="D11" s="73">
        <v>3</v>
      </c>
      <c r="E11" s="74">
        <v>42417</v>
      </c>
      <c r="F11" s="74">
        <v>42783</v>
      </c>
      <c r="G11" s="75">
        <v>8000000</v>
      </c>
      <c r="H11" s="76" t="s">
        <v>95</v>
      </c>
      <c r="I11" s="77">
        <v>667000</v>
      </c>
      <c r="J11" s="77">
        <v>0</v>
      </c>
      <c r="K11" s="77">
        <f>'[1]Piutang Ksm'!K9</f>
        <v>3000000</v>
      </c>
      <c r="L11" s="77">
        <f t="shared" si="3"/>
        <v>3000000</v>
      </c>
      <c r="M11" s="77"/>
      <c r="N11" s="77">
        <f>L11</f>
        <v>3000000</v>
      </c>
      <c r="O11" s="79"/>
      <c r="P11" s="79"/>
      <c r="Q11" s="79"/>
      <c r="R11" s="79">
        <f t="shared" si="0"/>
        <v>0</v>
      </c>
      <c r="S11" s="79">
        <f t="shared" si="1"/>
        <v>3000000</v>
      </c>
      <c r="T11" s="79">
        <f t="shared" si="2"/>
        <v>0</v>
      </c>
      <c r="U11" s="79">
        <f t="shared" si="2"/>
        <v>0</v>
      </c>
      <c r="V11" s="79">
        <f t="shared" si="2"/>
        <v>0</v>
      </c>
      <c r="W11" s="44"/>
    </row>
    <row r="12" spans="1:23" x14ac:dyDescent="0.25">
      <c r="A12" s="71">
        <v>6</v>
      </c>
      <c r="B12" s="72" t="s">
        <v>99</v>
      </c>
      <c r="C12" s="72">
        <v>4</v>
      </c>
      <c r="D12" s="73">
        <v>1</v>
      </c>
      <c r="E12" s="74">
        <v>42538</v>
      </c>
      <c r="F12" s="74">
        <v>42903</v>
      </c>
      <c r="G12" s="75">
        <v>5000000</v>
      </c>
      <c r="H12" s="76" t="s">
        <v>95</v>
      </c>
      <c r="I12" s="77">
        <v>417000</v>
      </c>
      <c r="J12" s="77">
        <v>0</v>
      </c>
      <c r="K12" s="77">
        <f>'[1]Piutang Ksm'!K10</f>
        <v>3725000</v>
      </c>
      <c r="L12" s="77">
        <f t="shared" si="3"/>
        <v>3725000</v>
      </c>
      <c r="M12" s="77">
        <f>L12/I12</f>
        <v>8.9328537170263793</v>
      </c>
      <c r="N12" s="77">
        <f>L12</f>
        <v>3725000</v>
      </c>
      <c r="O12" s="79"/>
      <c r="P12" s="79"/>
      <c r="Q12" s="79"/>
      <c r="R12" s="79">
        <f t="shared" si="0"/>
        <v>0</v>
      </c>
      <c r="S12" s="79">
        <f t="shared" si="1"/>
        <v>3725000</v>
      </c>
      <c r="T12" s="79">
        <f t="shared" si="2"/>
        <v>0</v>
      </c>
      <c r="U12" s="79">
        <f t="shared" si="2"/>
        <v>0</v>
      </c>
      <c r="V12" s="79">
        <f t="shared" si="2"/>
        <v>0</v>
      </c>
      <c r="W12" s="44"/>
    </row>
    <row r="13" spans="1:23" x14ac:dyDescent="0.25">
      <c r="A13" s="71">
        <v>7</v>
      </c>
      <c r="B13" s="72" t="s">
        <v>100</v>
      </c>
      <c r="C13" s="72"/>
      <c r="D13" s="73"/>
      <c r="E13" s="74" t="s">
        <v>101</v>
      </c>
      <c r="F13" s="74" t="s">
        <v>102</v>
      </c>
      <c r="G13" s="75">
        <v>40065000</v>
      </c>
      <c r="H13" s="76" t="s">
        <v>95</v>
      </c>
      <c r="I13" s="77">
        <v>1113000</v>
      </c>
      <c r="J13" s="77">
        <v>30048000</v>
      </c>
      <c r="K13" s="77">
        <f>'[1]Piutang Ksm'!K11</f>
        <v>40065000</v>
      </c>
      <c r="L13" s="77">
        <f t="shared" si="3"/>
        <v>10017000</v>
      </c>
      <c r="M13" s="77">
        <f>L13/I13</f>
        <v>9</v>
      </c>
      <c r="N13" s="77"/>
      <c r="O13" s="79">
        <v>10017000</v>
      </c>
      <c r="P13" s="79"/>
      <c r="Q13" s="79"/>
      <c r="R13" s="79">
        <f t="shared" si="0"/>
        <v>0</v>
      </c>
      <c r="S13" s="79">
        <f t="shared" si="1"/>
        <v>0</v>
      </c>
      <c r="T13" s="79">
        <f t="shared" si="2"/>
        <v>40065000</v>
      </c>
      <c r="U13" s="79">
        <f t="shared" si="2"/>
        <v>0</v>
      </c>
      <c r="V13" s="79">
        <f t="shared" si="2"/>
        <v>0</v>
      </c>
      <c r="W13" s="160"/>
    </row>
    <row r="14" spans="1:23" x14ac:dyDescent="0.25">
      <c r="A14" s="71">
        <v>8</v>
      </c>
      <c r="B14" s="72" t="s">
        <v>103</v>
      </c>
      <c r="C14" s="72"/>
      <c r="D14" s="73">
        <v>5</v>
      </c>
      <c r="E14" s="74">
        <v>42664</v>
      </c>
      <c r="F14" s="74">
        <v>43029</v>
      </c>
      <c r="G14" s="75">
        <v>12000000</v>
      </c>
      <c r="H14" s="76" t="s">
        <v>95</v>
      </c>
      <c r="I14" s="77">
        <v>1000000</v>
      </c>
      <c r="J14" s="77">
        <v>0</v>
      </c>
      <c r="K14" s="77">
        <f>'[1]Piutang Ksm'!K12</f>
        <v>10182500</v>
      </c>
      <c r="L14" s="77">
        <f t="shared" si="3"/>
        <v>10182500</v>
      </c>
      <c r="M14" s="77">
        <f>L14/I14</f>
        <v>10.182499999999999</v>
      </c>
      <c r="N14" s="77">
        <f>L14</f>
        <v>10182500</v>
      </c>
      <c r="O14" s="79"/>
      <c r="P14" s="79"/>
      <c r="Q14" s="79"/>
      <c r="R14" s="79">
        <f t="shared" si="0"/>
        <v>0</v>
      </c>
      <c r="S14" s="79">
        <f t="shared" si="1"/>
        <v>10182500</v>
      </c>
      <c r="T14" s="79">
        <f t="shared" si="2"/>
        <v>0</v>
      </c>
      <c r="U14" s="79">
        <f t="shared" si="2"/>
        <v>0</v>
      </c>
      <c r="V14" s="79">
        <f t="shared" si="2"/>
        <v>0</v>
      </c>
      <c r="W14" s="44"/>
    </row>
    <row r="15" spans="1:23" x14ac:dyDescent="0.25">
      <c r="A15" s="71">
        <v>9</v>
      </c>
      <c r="B15" s="72" t="s">
        <v>104</v>
      </c>
      <c r="C15" s="72"/>
      <c r="D15" s="73">
        <v>4</v>
      </c>
      <c r="E15" s="74">
        <v>42760</v>
      </c>
      <c r="F15" s="74">
        <v>43125</v>
      </c>
      <c r="G15" s="75">
        <v>8000000</v>
      </c>
      <c r="H15" s="76" t="s">
        <v>95</v>
      </c>
      <c r="I15" s="77">
        <v>667000</v>
      </c>
      <c r="J15" s="77"/>
      <c r="K15" s="77">
        <f>'[1]Piutang Ksm'!K13</f>
        <v>2299000</v>
      </c>
      <c r="L15" s="77">
        <f t="shared" si="3"/>
        <v>2299000</v>
      </c>
      <c r="M15" s="77"/>
      <c r="N15" s="77">
        <f>L15</f>
        <v>2299000</v>
      </c>
      <c r="O15" s="79"/>
      <c r="P15" s="79"/>
      <c r="Q15" s="79"/>
      <c r="R15" s="79">
        <f t="shared" si="0"/>
        <v>0</v>
      </c>
      <c r="S15" s="79">
        <f t="shared" si="1"/>
        <v>2299000</v>
      </c>
      <c r="T15" s="79">
        <f t="shared" si="2"/>
        <v>0</v>
      </c>
      <c r="U15" s="79">
        <f t="shared" si="2"/>
        <v>0</v>
      </c>
      <c r="V15" s="79">
        <f t="shared" si="2"/>
        <v>0</v>
      </c>
      <c r="W15" s="44"/>
    </row>
    <row r="16" spans="1:23" x14ac:dyDescent="0.25">
      <c r="A16" s="71">
        <v>10</v>
      </c>
      <c r="B16" s="72" t="s">
        <v>105</v>
      </c>
      <c r="C16" s="72"/>
      <c r="D16" s="73">
        <v>5</v>
      </c>
      <c r="E16" s="74">
        <v>42766</v>
      </c>
      <c r="F16" s="74">
        <v>43131</v>
      </c>
      <c r="G16" s="75">
        <v>5000000</v>
      </c>
      <c r="H16" s="76" t="s">
        <v>95</v>
      </c>
      <c r="I16" s="77">
        <v>417000</v>
      </c>
      <c r="J16" s="77">
        <v>0</v>
      </c>
      <c r="K16" s="77">
        <f>'[1]Piutang Ksm'!K14</f>
        <v>1681000</v>
      </c>
      <c r="L16" s="77">
        <f t="shared" si="3"/>
        <v>1681000</v>
      </c>
      <c r="M16" s="77"/>
      <c r="N16" s="77">
        <f>L16</f>
        <v>1681000</v>
      </c>
      <c r="O16" s="79"/>
      <c r="P16" s="79"/>
      <c r="Q16" s="79"/>
      <c r="R16" s="79">
        <f t="shared" si="0"/>
        <v>0</v>
      </c>
      <c r="S16" s="79">
        <f t="shared" si="1"/>
        <v>1681000</v>
      </c>
      <c r="T16" s="79">
        <f t="shared" si="2"/>
        <v>0</v>
      </c>
      <c r="U16" s="79">
        <f t="shared" si="2"/>
        <v>0</v>
      </c>
      <c r="V16" s="79">
        <f t="shared" si="2"/>
        <v>0</v>
      </c>
      <c r="W16" s="44"/>
    </row>
    <row r="17" spans="1:23" x14ac:dyDescent="0.25">
      <c r="A17" s="71">
        <v>11</v>
      </c>
      <c r="B17" s="72" t="s">
        <v>106</v>
      </c>
      <c r="C17" s="72"/>
      <c r="D17" s="73">
        <v>5</v>
      </c>
      <c r="E17" s="74">
        <v>42789</v>
      </c>
      <c r="F17" s="74">
        <v>43123</v>
      </c>
      <c r="G17" s="75">
        <v>5000000</v>
      </c>
      <c r="H17" s="76" t="s">
        <v>95</v>
      </c>
      <c r="I17" s="77">
        <v>417000</v>
      </c>
      <c r="J17" s="77">
        <v>0</v>
      </c>
      <c r="K17" s="77">
        <f>'[1]Piutang Ksm'!K15</f>
        <v>3166000</v>
      </c>
      <c r="L17" s="77">
        <f t="shared" si="3"/>
        <v>3166000</v>
      </c>
      <c r="M17" s="77"/>
      <c r="N17" s="77">
        <f>L17</f>
        <v>3166000</v>
      </c>
      <c r="O17" s="79"/>
      <c r="P17" s="79"/>
      <c r="Q17" s="79"/>
      <c r="R17" s="79">
        <f t="shared" si="0"/>
        <v>0</v>
      </c>
      <c r="S17" s="79">
        <f t="shared" si="1"/>
        <v>3166000</v>
      </c>
      <c r="T17" s="79">
        <f t="shared" si="2"/>
        <v>0</v>
      </c>
      <c r="U17" s="79">
        <f t="shared" si="2"/>
        <v>0</v>
      </c>
      <c r="V17" s="79">
        <f t="shared" si="2"/>
        <v>0</v>
      </c>
      <c r="W17" s="44"/>
    </row>
    <row r="18" spans="1:23" x14ac:dyDescent="0.25">
      <c r="A18" s="71">
        <v>12</v>
      </c>
      <c r="B18" s="72" t="s">
        <v>107</v>
      </c>
      <c r="C18" s="72">
        <v>5</v>
      </c>
      <c r="D18" s="73"/>
      <c r="E18" s="74">
        <v>42838</v>
      </c>
      <c r="F18" s="74">
        <v>43203</v>
      </c>
      <c r="G18" s="75">
        <v>6000000</v>
      </c>
      <c r="H18" s="76" t="s">
        <v>95</v>
      </c>
      <c r="I18" s="77">
        <v>500000</v>
      </c>
      <c r="J18" s="77">
        <v>0</v>
      </c>
      <c r="K18" s="77">
        <f>'[1]Piutang Ksm'!K16</f>
        <v>790000</v>
      </c>
      <c r="L18" s="77">
        <f t="shared" si="3"/>
        <v>790000</v>
      </c>
      <c r="M18" s="77"/>
      <c r="N18" s="77">
        <v>1675000</v>
      </c>
      <c r="O18" s="79"/>
      <c r="P18" s="79"/>
      <c r="Q18" s="79"/>
      <c r="R18" s="79">
        <f t="shared" si="0"/>
        <v>0</v>
      </c>
      <c r="S18" s="79">
        <f t="shared" si="1"/>
        <v>790000</v>
      </c>
      <c r="T18" s="79">
        <f t="shared" si="2"/>
        <v>0</v>
      </c>
      <c r="U18" s="79">
        <f t="shared" si="2"/>
        <v>0</v>
      </c>
      <c r="V18" s="79">
        <f t="shared" si="2"/>
        <v>0</v>
      </c>
      <c r="W18" s="44"/>
    </row>
    <row r="19" spans="1:23" x14ac:dyDescent="0.25">
      <c r="A19" s="71">
        <v>13</v>
      </c>
      <c r="B19" s="72" t="s">
        <v>108</v>
      </c>
      <c r="C19" s="72">
        <v>4</v>
      </c>
      <c r="D19" s="73">
        <v>1</v>
      </c>
      <c r="E19" s="74">
        <v>43006</v>
      </c>
      <c r="F19" s="74">
        <v>43371</v>
      </c>
      <c r="G19" s="75">
        <v>15000000</v>
      </c>
      <c r="H19" s="76" t="s">
        <v>95</v>
      </c>
      <c r="I19" s="77">
        <v>1250000</v>
      </c>
      <c r="J19" s="77">
        <v>0</v>
      </c>
      <c r="K19" s="77">
        <f>'[1]Piutang Ksm'!K17</f>
        <v>2160000</v>
      </c>
      <c r="L19" s="77">
        <f t="shared" si="3"/>
        <v>2160000</v>
      </c>
      <c r="M19" s="77">
        <f>L19/I19</f>
        <v>1.728</v>
      </c>
      <c r="N19" s="77">
        <v>2610000</v>
      </c>
      <c r="O19" s="79"/>
      <c r="P19" s="79"/>
      <c r="Q19" s="79"/>
      <c r="R19" s="79">
        <f t="shared" si="0"/>
        <v>0</v>
      </c>
      <c r="S19" s="79">
        <f t="shared" si="1"/>
        <v>2160000</v>
      </c>
      <c r="T19" s="79">
        <f t="shared" si="2"/>
        <v>0</v>
      </c>
      <c r="U19" s="79">
        <f t="shared" si="2"/>
        <v>0</v>
      </c>
      <c r="V19" s="79">
        <f t="shared" si="2"/>
        <v>0</v>
      </c>
      <c r="W19" s="44"/>
    </row>
    <row r="20" spans="1:23" x14ac:dyDescent="0.25">
      <c r="A20" s="71">
        <v>14</v>
      </c>
      <c r="B20" s="72" t="s">
        <v>109</v>
      </c>
      <c r="C20" s="72">
        <v>2</v>
      </c>
      <c r="D20" s="73">
        <v>2</v>
      </c>
      <c r="E20" s="74">
        <v>43126</v>
      </c>
      <c r="F20" s="74">
        <v>43491</v>
      </c>
      <c r="G20" s="75">
        <v>8000000</v>
      </c>
      <c r="H20" s="76" t="s">
        <v>95</v>
      </c>
      <c r="I20" s="77">
        <v>667000</v>
      </c>
      <c r="J20" s="77">
        <v>0</v>
      </c>
      <c r="K20" s="77">
        <f>'[1]Piutang Ksm'!K18</f>
        <v>7294000</v>
      </c>
      <c r="L20" s="77">
        <f>K20-J20</f>
        <v>7294000</v>
      </c>
      <c r="M20" s="77"/>
      <c r="N20" s="77"/>
      <c r="O20" s="79"/>
      <c r="P20" s="79"/>
      <c r="Q20" s="79">
        <v>7294000</v>
      </c>
      <c r="R20" s="79">
        <f t="shared" si="0"/>
        <v>0</v>
      </c>
      <c r="S20" s="79">
        <f t="shared" si="1"/>
        <v>0</v>
      </c>
      <c r="T20" s="79">
        <f t="shared" si="2"/>
        <v>0</v>
      </c>
      <c r="U20" s="79">
        <f t="shared" si="2"/>
        <v>0</v>
      </c>
      <c r="V20" s="79">
        <f t="shared" si="2"/>
        <v>7294000</v>
      </c>
      <c r="W20" s="44"/>
    </row>
    <row r="21" spans="1:23" x14ac:dyDescent="0.25">
      <c r="A21" s="71">
        <v>15</v>
      </c>
      <c r="B21" s="72" t="s">
        <v>110</v>
      </c>
      <c r="C21" s="72">
        <v>9</v>
      </c>
      <c r="D21" s="73">
        <v>1</v>
      </c>
      <c r="E21" s="74">
        <v>43186</v>
      </c>
      <c r="F21" s="74">
        <v>43735</v>
      </c>
      <c r="G21" s="80">
        <v>45000000</v>
      </c>
      <c r="H21" s="76" t="s">
        <v>95</v>
      </c>
      <c r="I21" s="81">
        <v>2500000</v>
      </c>
      <c r="J21" s="81">
        <v>2500000</v>
      </c>
      <c r="K21" s="77">
        <f>'[1]Piutang Ksm'!K19</f>
        <v>2375000</v>
      </c>
      <c r="L21" s="77"/>
      <c r="M21" s="77">
        <f>L21/I21</f>
        <v>0</v>
      </c>
      <c r="N21" s="83">
        <f t="shared" ref="N21:N32" si="4">L21</f>
        <v>0</v>
      </c>
      <c r="O21" s="79">
        <f t="shared" ref="O21:O52" si="5">L21</f>
        <v>0</v>
      </c>
      <c r="P21" s="79">
        <f t="shared" ref="P21:P52" si="6">L21</f>
        <v>0</v>
      </c>
      <c r="Q21" s="79">
        <f t="shared" ref="Q21:Q52" si="7">L21</f>
        <v>0</v>
      </c>
      <c r="R21" s="79">
        <f t="shared" si="0"/>
        <v>2375000</v>
      </c>
      <c r="S21" s="79">
        <f t="shared" si="1"/>
        <v>0</v>
      </c>
      <c r="T21" s="79">
        <f t="shared" si="2"/>
        <v>0</v>
      </c>
      <c r="U21" s="79">
        <f t="shared" si="2"/>
        <v>0</v>
      </c>
      <c r="V21" s="79">
        <f t="shared" si="2"/>
        <v>0</v>
      </c>
      <c r="W21" s="44"/>
    </row>
    <row r="22" spans="1:23" x14ac:dyDescent="0.25">
      <c r="A22" s="71">
        <v>16</v>
      </c>
      <c r="B22" s="72" t="s">
        <v>111</v>
      </c>
      <c r="C22" s="72">
        <v>4</v>
      </c>
      <c r="D22" s="73">
        <v>2</v>
      </c>
      <c r="E22" s="74">
        <v>43186</v>
      </c>
      <c r="F22" s="74">
        <v>43735</v>
      </c>
      <c r="G22" s="75">
        <v>18000000</v>
      </c>
      <c r="H22" s="76" t="s">
        <v>95</v>
      </c>
      <c r="I22" s="77">
        <v>1000000</v>
      </c>
      <c r="J22" s="77">
        <v>1000000</v>
      </c>
      <c r="K22" s="77">
        <f>'[1]Piutang Ksm'!K20</f>
        <v>880000</v>
      </c>
      <c r="L22" s="77"/>
      <c r="M22" s="77">
        <f>L22/I22</f>
        <v>0</v>
      </c>
      <c r="N22" s="77">
        <f t="shared" si="4"/>
        <v>0</v>
      </c>
      <c r="O22" s="79">
        <f t="shared" si="5"/>
        <v>0</v>
      </c>
      <c r="P22" s="79">
        <f t="shared" si="6"/>
        <v>0</v>
      </c>
      <c r="Q22" s="79">
        <f t="shared" si="7"/>
        <v>0</v>
      </c>
      <c r="R22" s="79">
        <f t="shared" si="0"/>
        <v>880000</v>
      </c>
      <c r="S22" s="79">
        <f t="shared" si="1"/>
        <v>0</v>
      </c>
      <c r="T22" s="79">
        <f t="shared" si="2"/>
        <v>0</v>
      </c>
      <c r="U22" s="79">
        <f t="shared" si="2"/>
        <v>0</v>
      </c>
      <c r="V22" s="79">
        <f t="shared" si="2"/>
        <v>0</v>
      </c>
      <c r="W22" s="44"/>
    </row>
    <row r="23" spans="1:23" x14ac:dyDescent="0.25">
      <c r="A23" s="71">
        <v>17</v>
      </c>
      <c r="B23" s="72" t="s">
        <v>124</v>
      </c>
      <c r="C23" s="72"/>
      <c r="D23" s="73">
        <v>6</v>
      </c>
      <c r="E23" s="74">
        <v>43343</v>
      </c>
      <c r="F23" s="74">
        <v>43708</v>
      </c>
      <c r="G23" s="75">
        <v>6398000</v>
      </c>
      <c r="H23" s="76" t="s">
        <v>95</v>
      </c>
      <c r="I23" s="77">
        <v>534000</v>
      </c>
      <c r="J23" s="77">
        <v>0</v>
      </c>
      <c r="K23" s="77">
        <f>'[1]Piutang Ksm'!K21</f>
        <v>3023000</v>
      </c>
      <c r="L23" s="77"/>
      <c r="M23" s="77"/>
      <c r="N23" s="77">
        <f t="shared" si="4"/>
        <v>0</v>
      </c>
      <c r="O23" s="79">
        <f t="shared" si="5"/>
        <v>0</v>
      </c>
      <c r="P23" s="79">
        <f t="shared" si="6"/>
        <v>0</v>
      </c>
      <c r="Q23" s="79">
        <f t="shared" si="7"/>
        <v>0</v>
      </c>
      <c r="R23" s="79">
        <f t="shared" si="0"/>
        <v>3023000</v>
      </c>
      <c r="S23" s="79">
        <f t="shared" si="1"/>
        <v>0</v>
      </c>
      <c r="T23" s="79">
        <f>IF(O23&gt;=1,$K23,0)</f>
        <v>0</v>
      </c>
      <c r="U23" s="79">
        <f>IF(P23&gt;=1,$K23,0)</f>
        <v>0</v>
      </c>
      <c r="V23" s="79">
        <f>IF(Q23&gt;=1,$K23,0)</f>
        <v>0</v>
      </c>
      <c r="W23" s="44"/>
    </row>
    <row r="24" spans="1:23" x14ac:dyDescent="0.25">
      <c r="A24" s="71">
        <v>18</v>
      </c>
      <c r="B24" s="72" t="s">
        <v>126</v>
      </c>
      <c r="C24" s="72"/>
      <c r="D24" s="73">
        <v>10</v>
      </c>
      <c r="E24" s="74">
        <v>43361</v>
      </c>
      <c r="F24" s="74">
        <v>43908</v>
      </c>
      <c r="G24" s="75">
        <v>30000000</v>
      </c>
      <c r="H24" s="76" t="s">
        <v>95</v>
      </c>
      <c r="I24" s="77">
        <v>1667000</v>
      </c>
      <c r="J24" s="77">
        <v>13330000</v>
      </c>
      <c r="K24" s="77">
        <f>'[1]Piutang Ksm'!K22</f>
        <v>11663000</v>
      </c>
      <c r="L24" s="77"/>
      <c r="M24" s="77">
        <f>L24/I24</f>
        <v>0</v>
      </c>
      <c r="N24" s="77">
        <f t="shared" si="4"/>
        <v>0</v>
      </c>
      <c r="O24" s="79">
        <f t="shared" si="5"/>
        <v>0</v>
      </c>
      <c r="P24" s="79">
        <f t="shared" si="6"/>
        <v>0</v>
      </c>
      <c r="Q24" s="79">
        <f t="shared" si="7"/>
        <v>0</v>
      </c>
      <c r="R24" s="79">
        <f t="shared" si="0"/>
        <v>11663000</v>
      </c>
      <c r="S24" s="79">
        <f t="shared" si="1"/>
        <v>0</v>
      </c>
      <c r="T24" s="79">
        <f t="shared" ref="T24:V39" si="8">IF(O24&gt;=1,$K24,0)</f>
        <v>0</v>
      </c>
      <c r="U24" s="79">
        <f t="shared" si="8"/>
        <v>0</v>
      </c>
      <c r="V24" s="79">
        <f t="shared" si="8"/>
        <v>0</v>
      </c>
      <c r="W24" s="44"/>
    </row>
    <row r="25" spans="1:23" x14ac:dyDescent="0.25">
      <c r="A25" s="71">
        <v>19</v>
      </c>
      <c r="B25" s="72" t="s">
        <v>127</v>
      </c>
      <c r="C25" s="72"/>
      <c r="D25" s="73">
        <v>5</v>
      </c>
      <c r="E25" s="74">
        <v>43364</v>
      </c>
      <c r="F25" s="74">
        <v>43729</v>
      </c>
      <c r="G25" s="75">
        <v>25000000</v>
      </c>
      <c r="H25" s="76" t="s">
        <v>95</v>
      </c>
      <c r="I25" s="77">
        <v>2085000</v>
      </c>
      <c r="J25" s="77">
        <v>2085000</v>
      </c>
      <c r="K25" s="77">
        <f>'[1]Piutang Ksm'!K23</f>
        <v>2065000</v>
      </c>
      <c r="L25" s="77"/>
      <c r="M25" s="77">
        <f>L25/I25</f>
        <v>0</v>
      </c>
      <c r="N25" s="77">
        <f t="shared" si="4"/>
        <v>0</v>
      </c>
      <c r="O25" s="79">
        <f t="shared" si="5"/>
        <v>0</v>
      </c>
      <c r="P25" s="79">
        <f t="shared" si="6"/>
        <v>0</v>
      </c>
      <c r="Q25" s="79">
        <f t="shared" si="7"/>
        <v>0</v>
      </c>
      <c r="R25" s="79">
        <f t="shared" si="0"/>
        <v>2065000</v>
      </c>
      <c r="S25" s="79">
        <f t="shared" si="1"/>
        <v>0</v>
      </c>
      <c r="T25" s="79">
        <f t="shared" si="8"/>
        <v>0</v>
      </c>
      <c r="U25" s="79">
        <f t="shared" si="8"/>
        <v>0</v>
      </c>
      <c r="V25" s="79">
        <f t="shared" si="8"/>
        <v>0</v>
      </c>
      <c r="W25" s="44"/>
    </row>
    <row r="26" spans="1:23" x14ac:dyDescent="0.25">
      <c r="A26" s="71">
        <v>20</v>
      </c>
      <c r="B26" s="72" t="s">
        <v>128</v>
      </c>
      <c r="C26" s="72">
        <v>1</v>
      </c>
      <c r="D26" s="73">
        <v>4</v>
      </c>
      <c r="E26" s="74">
        <v>43371</v>
      </c>
      <c r="F26" s="74">
        <v>43736</v>
      </c>
      <c r="G26" s="75">
        <v>29000000</v>
      </c>
      <c r="H26" s="76" t="s">
        <v>95</v>
      </c>
      <c r="I26" s="77">
        <v>2417000</v>
      </c>
      <c r="J26" s="77">
        <v>2417000</v>
      </c>
      <c r="K26" s="77">
        <f>'[1]Piutang Ksm'!K24</f>
        <v>3267000</v>
      </c>
      <c r="L26" s="77"/>
      <c r="M26" s="77">
        <f>L26/I26</f>
        <v>0</v>
      </c>
      <c r="N26" s="77">
        <f t="shared" si="4"/>
        <v>0</v>
      </c>
      <c r="O26" s="79">
        <f t="shared" si="5"/>
        <v>0</v>
      </c>
      <c r="P26" s="79">
        <f t="shared" si="6"/>
        <v>0</v>
      </c>
      <c r="Q26" s="79">
        <f t="shared" si="7"/>
        <v>0</v>
      </c>
      <c r="R26" s="79">
        <f t="shared" si="0"/>
        <v>3267000</v>
      </c>
      <c r="S26" s="79">
        <f t="shared" si="1"/>
        <v>0</v>
      </c>
      <c r="T26" s="79">
        <f t="shared" si="8"/>
        <v>0</v>
      </c>
      <c r="U26" s="79">
        <f t="shared" si="8"/>
        <v>0</v>
      </c>
      <c r="V26" s="79">
        <f t="shared" si="8"/>
        <v>0</v>
      </c>
      <c r="W26" s="44"/>
    </row>
    <row r="27" spans="1:23" x14ac:dyDescent="0.25">
      <c r="A27" s="71">
        <v>21</v>
      </c>
      <c r="B27" s="72" t="s">
        <v>129</v>
      </c>
      <c r="C27" s="72"/>
      <c r="D27" s="73">
        <v>5</v>
      </c>
      <c r="E27" s="74">
        <v>43371</v>
      </c>
      <c r="F27" s="74">
        <v>43736</v>
      </c>
      <c r="G27" s="75">
        <v>22500000</v>
      </c>
      <c r="H27" s="76" t="s">
        <v>95</v>
      </c>
      <c r="I27" s="77">
        <v>1875000</v>
      </c>
      <c r="J27" s="77">
        <v>1875000</v>
      </c>
      <c r="K27" s="77">
        <f>'[1]Piutang Ksm'!K25</f>
        <v>1468000</v>
      </c>
      <c r="L27" s="77"/>
      <c r="M27" s="77"/>
      <c r="N27" s="77">
        <f t="shared" si="4"/>
        <v>0</v>
      </c>
      <c r="O27" s="79">
        <f t="shared" si="5"/>
        <v>0</v>
      </c>
      <c r="P27" s="79">
        <f t="shared" si="6"/>
        <v>0</v>
      </c>
      <c r="Q27" s="79">
        <f t="shared" si="7"/>
        <v>0</v>
      </c>
      <c r="R27" s="79">
        <f t="shared" si="0"/>
        <v>1468000</v>
      </c>
      <c r="S27" s="79">
        <f t="shared" si="1"/>
        <v>0</v>
      </c>
      <c r="T27" s="79">
        <f t="shared" si="8"/>
        <v>0</v>
      </c>
      <c r="U27" s="79">
        <f t="shared" si="8"/>
        <v>0</v>
      </c>
      <c r="V27" s="79">
        <f t="shared" si="8"/>
        <v>0</v>
      </c>
      <c r="W27" s="44"/>
    </row>
    <row r="28" spans="1:23" x14ac:dyDescent="0.25">
      <c r="A28" s="71">
        <v>22</v>
      </c>
      <c r="B28" s="72" t="s">
        <v>130</v>
      </c>
      <c r="C28" s="72"/>
      <c r="D28" s="73">
        <v>5</v>
      </c>
      <c r="E28" s="74">
        <v>43382</v>
      </c>
      <c r="F28" s="74">
        <v>43382</v>
      </c>
      <c r="G28" s="75">
        <v>33000000</v>
      </c>
      <c r="H28" s="76" t="s">
        <v>95</v>
      </c>
      <c r="I28" s="77">
        <v>1500000</v>
      </c>
      <c r="J28" s="77">
        <v>5500000</v>
      </c>
      <c r="K28" s="77">
        <f>'[1]Piutang Ksm'!K26</f>
        <v>5500000</v>
      </c>
      <c r="L28" s="77">
        <f>K28-J28</f>
        <v>0</v>
      </c>
      <c r="M28" s="77">
        <f>L28/I28</f>
        <v>0</v>
      </c>
      <c r="N28" s="77">
        <f t="shared" si="4"/>
        <v>0</v>
      </c>
      <c r="O28" s="79">
        <f t="shared" si="5"/>
        <v>0</v>
      </c>
      <c r="P28" s="79">
        <f t="shared" si="6"/>
        <v>0</v>
      </c>
      <c r="Q28" s="79">
        <f t="shared" si="7"/>
        <v>0</v>
      </c>
      <c r="R28" s="79">
        <f t="shared" si="0"/>
        <v>5500000</v>
      </c>
      <c r="S28" s="79">
        <f t="shared" si="1"/>
        <v>0</v>
      </c>
      <c r="T28" s="79">
        <f t="shared" si="8"/>
        <v>0</v>
      </c>
      <c r="U28" s="79">
        <f t="shared" si="8"/>
        <v>0</v>
      </c>
      <c r="V28" s="79">
        <f t="shared" si="8"/>
        <v>0</v>
      </c>
      <c r="W28" s="44"/>
    </row>
    <row r="29" spans="1:23" x14ac:dyDescent="0.25">
      <c r="A29" s="71">
        <v>23</v>
      </c>
      <c r="B29" s="89" t="s">
        <v>131</v>
      </c>
      <c r="C29" s="89"/>
      <c r="D29" s="90">
        <v>3</v>
      </c>
      <c r="E29" s="95">
        <v>43398</v>
      </c>
      <c r="F29" s="95">
        <v>43764</v>
      </c>
      <c r="G29" s="91">
        <v>15000000</v>
      </c>
      <c r="H29" s="76" t="s">
        <v>95</v>
      </c>
      <c r="I29" s="92">
        <v>1250000</v>
      </c>
      <c r="J29" s="92">
        <v>1250000</v>
      </c>
      <c r="K29" s="77">
        <f>'[1]Piutang Ksm'!K27</f>
        <v>6235000</v>
      </c>
      <c r="L29" s="77"/>
      <c r="M29" s="92">
        <f>L29/I29</f>
        <v>0</v>
      </c>
      <c r="N29" s="77">
        <f t="shared" si="4"/>
        <v>0</v>
      </c>
      <c r="O29" s="79">
        <f t="shared" si="5"/>
        <v>0</v>
      </c>
      <c r="P29" s="79">
        <f t="shared" si="6"/>
        <v>0</v>
      </c>
      <c r="Q29" s="79">
        <f t="shared" si="7"/>
        <v>0</v>
      </c>
      <c r="R29" s="79">
        <f t="shared" si="0"/>
        <v>6235000</v>
      </c>
      <c r="S29" s="79">
        <f t="shared" si="1"/>
        <v>0</v>
      </c>
      <c r="T29" s="79">
        <f t="shared" si="8"/>
        <v>0</v>
      </c>
      <c r="U29" s="79">
        <f t="shared" si="8"/>
        <v>0</v>
      </c>
      <c r="V29" s="79">
        <f t="shared" si="8"/>
        <v>0</v>
      </c>
      <c r="W29" s="44"/>
    </row>
    <row r="30" spans="1:23" x14ac:dyDescent="0.25">
      <c r="A30" s="71">
        <v>24</v>
      </c>
      <c r="B30" s="72" t="s">
        <v>132</v>
      </c>
      <c r="C30" s="72">
        <v>1</v>
      </c>
      <c r="D30" s="73">
        <v>2</v>
      </c>
      <c r="E30" s="74">
        <v>43417</v>
      </c>
      <c r="F30" s="74">
        <v>43782</v>
      </c>
      <c r="G30" s="75">
        <v>22000000</v>
      </c>
      <c r="H30" s="76" t="s">
        <v>95</v>
      </c>
      <c r="I30" s="77">
        <v>1667000</v>
      </c>
      <c r="J30" s="77">
        <v>5502000</v>
      </c>
      <c r="K30" s="77">
        <f>'[1]Piutang Ksm'!K28</f>
        <v>5170000</v>
      </c>
      <c r="L30" s="77"/>
      <c r="M30" s="77">
        <f>L30/I30</f>
        <v>0</v>
      </c>
      <c r="N30" s="77">
        <f t="shared" si="4"/>
        <v>0</v>
      </c>
      <c r="O30" s="79">
        <f t="shared" si="5"/>
        <v>0</v>
      </c>
      <c r="P30" s="79">
        <f t="shared" si="6"/>
        <v>0</v>
      </c>
      <c r="Q30" s="79">
        <f t="shared" si="7"/>
        <v>0</v>
      </c>
      <c r="R30" s="79">
        <f t="shared" si="0"/>
        <v>5170000</v>
      </c>
      <c r="S30" s="79">
        <f t="shared" si="1"/>
        <v>0</v>
      </c>
      <c r="T30" s="79">
        <f t="shared" si="8"/>
        <v>0</v>
      </c>
      <c r="U30" s="79">
        <f t="shared" si="8"/>
        <v>0</v>
      </c>
      <c r="V30" s="79">
        <f t="shared" si="8"/>
        <v>0</v>
      </c>
      <c r="W30" s="44"/>
    </row>
    <row r="31" spans="1:23" x14ac:dyDescent="0.25">
      <c r="A31" s="71">
        <v>25</v>
      </c>
      <c r="B31" s="72" t="s">
        <v>133</v>
      </c>
      <c r="C31" s="72">
        <v>8</v>
      </c>
      <c r="D31" s="73"/>
      <c r="E31" s="74">
        <v>43434</v>
      </c>
      <c r="F31" s="74">
        <v>43799</v>
      </c>
      <c r="G31" s="75">
        <v>35000000</v>
      </c>
      <c r="H31" s="76" t="s">
        <v>95</v>
      </c>
      <c r="I31" s="77">
        <v>3334000</v>
      </c>
      <c r="J31" s="77">
        <v>10002000</v>
      </c>
      <c r="K31" s="77">
        <f>'[1]Piutang Ksm'!K29</f>
        <v>15687000</v>
      </c>
      <c r="L31" s="77"/>
      <c r="M31" s="77">
        <f>L31/I31</f>
        <v>0</v>
      </c>
      <c r="N31" s="77">
        <f t="shared" si="4"/>
        <v>0</v>
      </c>
      <c r="O31" s="79">
        <f t="shared" si="5"/>
        <v>0</v>
      </c>
      <c r="P31" s="79">
        <f t="shared" si="6"/>
        <v>0</v>
      </c>
      <c r="Q31" s="79">
        <f t="shared" si="7"/>
        <v>0</v>
      </c>
      <c r="R31" s="79">
        <f t="shared" si="0"/>
        <v>15687000</v>
      </c>
      <c r="S31" s="79">
        <f t="shared" si="1"/>
        <v>0</v>
      </c>
      <c r="T31" s="79">
        <f t="shared" si="8"/>
        <v>0</v>
      </c>
      <c r="U31" s="79">
        <f t="shared" si="8"/>
        <v>0</v>
      </c>
      <c r="V31" s="79">
        <f t="shared" si="8"/>
        <v>0</v>
      </c>
      <c r="W31" s="44"/>
    </row>
    <row r="32" spans="1:23" x14ac:dyDescent="0.25">
      <c r="A32" s="71">
        <v>26</v>
      </c>
      <c r="B32" s="72" t="s">
        <v>134</v>
      </c>
      <c r="C32" s="72"/>
      <c r="D32" s="73">
        <v>5</v>
      </c>
      <c r="E32" s="74">
        <v>43441</v>
      </c>
      <c r="F32" s="74">
        <v>43806</v>
      </c>
      <c r="G32" s="75">
        <v>24500000</v>
      </c>
      <c r="H32" s="76" t="s">
        <v>95</v>
      </c>
      <c r="I32" s="77">
        <v>2043000</v>
      </c>
      <c r="J32" s="77">
        <v>8172000</v>
      </c>
      <c r="K32" s="77">
        <f>'[1]Piutang Ksm'!K30</f>
        <v>8935000</v>
      </c>
      <c r="L32" s="77"/>
      <c r="M32" s="77"/>
      <c r="N32" s="77">
        <f t="shared" si="4"/>
        <v>0</v>
      </c>
      <c r="O32" s="79">
        <f t="shared" si="5"/>
        <v>0</v>
      </c>
      <c r="P32" s="79">
        <f t="shared" si="6"/>
        <v>0</v>
      </c>
      <c r="Q32" s="79">
        <f t="shared" si="7"/>
        <v>0</v>
      </c>
      <c r="R32" s="79">
        <f t="shared" si="0"/>
        <v>8935000</v>
      </c>
      <c r="S32" s="79">
        <f t="shared" si="1"/>
        <v>0</v>
      </c>
      <c r="T32" s="79">
        <f t="shared" si="8"/>
        <v>0</v>
      </c>
      <c r="U32" s="79">
        <f t="shared" si="8"/>
        <v>0</v>
      </c>
      <c r="V32" s="79">
        <f t="shared" si="8"/>
        <v>0</v>
      </c>
      <c r="W32" s="44"/>
    </row>
    <row r="33" spans="1:23" x14ac:dyDescent="0.25">
      <c r="A33" s="71">
        <v>27</v>
      </c>
      <c r="B33" s="93" t="s">
        <v>135</v>
      </c>
      <c r="C33" s="96"/>
      <c r="D33" s="97">
        <v>5</v>
      </c>
      <c r="E33" s="98">
        <v>43465</v>
      </c>
      <c r="F33" s="98">
        <v>43830</v>
      </c>
      <c r="G33" s="82">
        <v>30000000</v>
      </c>
      <c r="H33" s="76" t="s">
        <v>95</v>
      </c>
      <c r="I33" s="77">
        <v>2250000</v>
      </c>
      <c r="J33" s="77">
        <v>10000000</v>
      </c>
      <c r="K33" s="77">
        <f>'[1]Piutang Ksm'!K32</f>
        <v>10000000</v>
      </c>
      <c r="L33" s="77"/>
      <c r="M33" s="83"/>
      <c r="N33" s="77"/>
      <c r="O33" s="79">
        <f t="shared" si="5"/>
        <v>0</v>
      </c>
      <c r="P33" s="79">
        <f t="shared" si="6"/>
        <v>0</v>
      </c>
      <c r="Q33" s="79">
        <f t="shared" si="7"/>
        <v>0</v>
      </c>
      <c r="R33" s="79">
        <f t="shared" si="0"/>
        <v>10000000</v>
      </c>
      <c r="S33" s="79">
        <f t="shared" si="1"/>
        <v>0</v>
      </c>
      <c r="T33" s="79">
        <f t="shared" si="8"/>
        <v>0</v>
      </c>
      <c r="U33" s="79">
        <f t="shared" si="8"/>
        <v>0</v>
      </c>
      <c r="V33" s="79">
        <f t="shared" si="8"/>
        <v>0</v>
      </c>
      <c r="W33" s="44"/>
    </row>
    <row r="34" spans="1:23" x14ac:dyDescent="0.25">
      <c r="A34" s="71">
        <v>28</v>
      </c>
      <c r="B34" s="89" t="s">
        <v>136</v>
      </c>
      <c r="C34" s="89">
        <v>1</v>
      </c>
      <c r="D34" s="90">
        <v>3</v>
      </c>
      <c r="E34" s="95">
        <v>43465</v>
      </c>
      <c r="F34" s="95">
        <v>43830</v>
      </c>
      <c r="G34" s="91">
        <v>8000000</v>
      </c>
      <c r="H34" s="87" t="s">
        <v>95</v>
      </c>
      <c r="I34" s="92">
        <v>667000</v>
      </c>
      <c r="J34" s="92">
        <v>2668000</v>
      </c>
      <c r="K34" s="83">
        <f>'[1]Piutang Ksm'!K31</f>
        <v>4530000</v>
      </c>
      <c r="L34" s="77"/>
      <c r="M34" s="92"/>
      <c r="N34" s="92"/>
      <c r="O34" s="79">
        <f t="shared" si="5"/>
        <v>0</v>
      </c>
      <c r="P34" s="79">
        <f t="shared" si="6"/>
        <v>0</v>
      </c>
      <c r="Q34" s="79">
        <f t="shared" si="7"/>
        <v>0</v>
      </c>
      <c r="R34" s="88">
        <f t="shared" si="0"/>
        <v>4530000</v>
      </c>
      <c r="S34" s="79">
        <f t="shared" si="1"/>
        <v>0</v>
      </c>
      <c r="T34" s="79">
        <f t="shared" si="8"/>
        <v>0</v>
      </c>
      <c r="U34" s="79">
        <f t="shared" si="8"/>
        <v>0</v>
      </c>
      <c r="V34" s="79">
        <f t="shared" si="8"/>
        <v>0</v>
      </c>
      <c r="W34" s="44"/>
    </row>
    <row r="35" spans="1:23" x14ac:dyDescent="0.25">
      <c r="A35" s="71">
        <v>29</v>
      </c>
      <c r="B35" s="99" t="s">
        <v>137</v>
      </c>
      <c r="C35" s="72">
        <v>4</v>
      </c>
      <c r="D35" s="73">
        <v>2</v>
      </c>
      <c r="E35" s="98">
        <v>43472</v>
      </c>
      <c r="F35" s="98">
        <v>43837</v>
      </c>
      <c r="G35" s="82">
        <v>25000000</v>
      </c>
      <c r="H35" s="76" t="s">
        <v>95</v>
      </c>
      <c r="I35" s="83">
        <v>2084000</v>
      </c>
      <c r="J35" s="83">
        <v>10420000</v>
      </c>
      <c r="K35" s="77">
        <f>'[1]Piutang Ksm'!K33</f>
        <v>10125000</v>
      </c>
      <c r="L35" s="77"/>
      <c r="M35" s="83">
        <f>L35/I35</f>
        <v>0</v>
      </c>
      <c r="N35" s="77">
        <f>L35</f>
        <v>0</v>
      </c>
      <c r="O35" s="79">
        <f t="shared" si="5"/>
        <v>0</v>
      </c>
      <c r="P35" s="79">
        <f t="shared" si="6"/>
        <v>0</v>
      </c>
      <c r="Q35" s="79">
        <f t="shared" si="7"/>
        <v>0</v>
      </c>
      <c r="R35" s="79">
        <f t="shared" si="0"/>
        <v>10125000</v>
      </c>
      <c r="S35" s="79">
        <f t="shared" si="1"/>
        <v>0</v>
      </c>
      <c r="T35" s="79">
        <f t="shared" si="8"/>
        <v>0</v>
      </c>
      <c r="U35" s="79">
        <f t="shared" si="8"/>
        <v>0</v>
      </c>
      <c r="V35" s="79">
        <f t="shared" si="8"/>
        <v>0</v>
      </c>
      <c r="W35" s="44"/>
    </row>
    <row r="36" spans="1:23" x14ac:dyDescent="0.25">
      <c r="A36" s="71">
        <v>30</v>
      </c>
      <c r="B36" s="84" t="s">
        <v>138</v>
      </c>
      <c r="C36" s="84">
        <v>2</v>
      </c>
      <c r="D36" s="85">
        <v>1</v>
      </c>
      <c r="E36" s="86">
        <v>43490</v>
      </c>
      <c r="F36" s="86">
        <v>43855</v>
      </c>
      <c r="G36" s="82">
        <v>7000000</v>
      </c>
      <c r="H36" s="87" t="s">
        <v>95</v>
      </c>
      <c r="I36" s="83">
        <v>584000</v>
      </c>
      <c r="J36" s="83">
        <v>3087000</v>
      </c>
      <c r="K36" s="77">
        <f>'[1]Piutang Ksm'!K34</f>
        <v>2495000</v>
      </c>
      <c r="L36" s="77"/>
      <c r="M36" s="83"/>
      <c r="N36" s="83"/>
      <c r="O36" s="79">
        <f t="shared" si="5"/>
        <v>0</v>
      </c>
      <c r="P36" s="79">
        <f t="shared" si="6"/>
        <v>0</v>
      </c>
      <c r="Q36" s="79">
        <f t="shared" si="7"/>
        <v>0</v>
      </c>
      <c r="R36" s="88">
        <f t="shared" si="0"/>
        <v>2495000</v>
      </c>
      <c r="S36" s="79">
        <f t="shared" si="1"/>
        <v>0</v>
      </c>
      <c r="T36" s="79">
        <f t="shared" si="8"/>
        <v>0</v>
      </c>
      <c r="U36" s="79">
        <f t="shared" si="8"/>
        <v>0</v>
      </c>
      <c r="V36" s="79">
        <f t="shared" si="8"/>
        <v>0</v>
      </c>
      <c r="W36" s="44"/>
    </row>
    <row r="37" spans="1:23" x14ac:dyDescent="0.25">
      <c r="A37" s="71">
        <v>31</v>
      </c>
      <c r="B37" s="72" t="s">
        <v>139</v>
      </c>
      <c r="C37" s="72"/>
      <c r="D37" s="73">
        <v>2</v>
      </c>
      <c r="E37" s="74">
        <v>43509</v>
      </c>
      <c r="F37" s="74">
        <v>43874</v>
      </c>
      <c r="G37" s="75">
        <v>7000000</v>
      </c>
      <c r="H37" s="87" t="s">
        <v>95</v>
      </c>
      <c r="I37" s="77">
        <v>584000</v>
      </c>
      <c r="J37" s="77">
        <v>2681000</v>
      </c>
      <c r="K37" s="77">
        <f>'[1]Piutang Ksm'!K35</f>
        <v>2875000</v>
      </c>
      <c r="L37" s="77"/>
      <c r="M37" s="77"/>
      <c r="N37" s="77"/>
      <c r="O37" s="79">
        <f t="shared" si="5"/>
        <v>0</v>
      </c>
      <c r="P37" s="79">
        <f t="shared" si="6"/>
        <v>0</v>
      </c>
      <c r="Q37" s="79">
        <f t="shared" si="7"/>
        <v>0</v>
      </c>
      <c r="R37" s="88">
        <f t="shared" si="0"/>
        <v>2875000</v>
      </c>
      <c r="S37" s="79">
        <f t="shared" si="1"/>
        <v>0</v>
      </c>
      <c r="T37" s="79">
        <f t="shared" si="8"/>
        <v>0</v>
      </c>
      <c r="U37" s="79">
        <f t="shared" si="8"/>
        <v>0</v>
      </c>
      <c r="V37" s="79">
        <f t="shared" si="8"/>
        <v>0</v>
      </c>
      <c r="W37" s="44"/>
    </row>
    <row r="38" spans="1:23" x14ac:dyDescent="0.25">
      <c r="A38" s="71">
        <v>32</v>
      </c>
      <c r="B38" s="72" t="s">
        <v>140</v>
      </c>
      <c r="C38" s="72"/>
      <c r="D38" s="73">
        <v>5</v>
      </c>
      <c r="E38" s="74">
        <v>43524</v>
      </c>
      <c r="F38" s="74">
        <v>43889</v>
      </c>
      <c r="G38" s="75">
        <v>16000000</v>
      </c>
      <c r="H38" s="76" t="s">
        <v>95</v>
      </c>
      <c r="I38" s="77">
        <v>1334000</v>
      </c>
      <c r="J38" s="77">
        <v>8001000</v>
      </c>
      <c r="K38" s="77">
        <f>'[1]Piutang Ksm'!K36</f>
        <v>8082500</v>
      </c>
      <c r="L38" s="77"/>
      <c r="M38" s="92"/>
      <c r="N38" s="77">
        <f>L38</f>
        <v>0</v>
      </c>
      <c r="O38" s="79">
        <f t="shared" si="5"/>
        <v>0</v>
      </c>
      <c r="P38" s="79">
        <f t="shared" si="6"/>
        <v>0</v>
      </c>
      <c r="Q38" s="79">
        <f t="shared" si="7"/>
        <v>0</v>
      </c>
      <c r="R38" s="88">
        <f t="shared" si="0"/>
        <v>8082500</v>
      </c>
      <c r="S38" s="79">
        <f t="shared" si="1"/>
        <v>0</v>
      </c>
      <c r="T38" s="79">
        <f t="shared" si="8"/>
        <v>0</v>
      </c>
      <c r="U38" s="79">
        <f t="shared" si="8"/>
        <v>0</v>
      </c>
      <c r="V38" s="79">
        <f t="shared" si="8"/>
        <v>0</v>
      </c>
      <c r="W38" s="44"/>
    </row>
    <row r="39" spans="1:23" x14ac:dyDescent="0.25">
      <c r="A39" s="71">
        <v>33</v>
      </c>
      <c r="B39" s="84" t="s">
        <v>141</v>
      </c>
      <c r="C39" s="84"/>
      <c r="D39" s="85">
        <v>6</v>
      </c>
      <c r="E39" s="86">
        <v>43524</v>
      </c>
      <c r="F39" s="86">
        <v>43889</v>
      </c>
      <c r="G39" s="82">
        <v>15000000</v>
      </c>
      <c r="H39" s="87" t="s">
        <v>95</v>
      </c>
      <c r="I39" s="83">
        <v>1250000</v>
      </c>
      <c r="J39" s="83">
        <v>7500000</v>
      </c>
      <c r="K39" s="77">
        <f>'[1]Piutang Ksm'!K37</f>
        <v>7350000</v>
      </c>
      <c r="L39" s="77"/>
      <c r="M39" s="77"/>
      <c r="N39" s="77" t="s">
        <v>161</v>
      </c>
      <c r="O39" s="79">
        <f t="shared" si="5"/>
        <v>0</v>
      </c>
      <c r="P39" s="79">
        <f t="shared" si="6"/>
        <v>0</v>
      </c>
      <c r="Q39" s="79">
        <f t="shared" si="7"/>
        <v>0</v>
      </c>
      <c r="R39" s="88">
        <f t="shared" si="0"/>
        <v>7350000</v>
      </c>
      <c r="S39" s="79"/>
      <c r="T39" s="79">
        <f t="shared" si="8"/>
        <v>0</v>
      </c>
      <c r="U39" s="79">
        <f t="shared" si="8"/>
        <v>0</v>
      </c>
      <c r="V39" s="79">
        <f t="shared" si="8"/>
        <v>0</v>
      </c>
      <c r="W39" s="44"/>
    </row>
    <row r="40" spans="1:23" x14ac:dyDescent="0.25">
      <c r="A40" s="71">
        <v>34</v>
      </c>
      <c r="B40" s="72" t="s">
        <v>142</v>
      </c>
      <c r="C40" s="72">
        <v>4</v>
      </c>
      <c r="D40" s="73"/>
      <c r="E40" s="74">
        <v>43536</v>
      </c>
      <c r="F40" s="74">
        <v>43902</v>
      </c>
      <c r="G40" s="75">
        <v>12000000</v>
      </c>
      <c r="H40" s="76" t="s">
        <v>95</v>
      </c>
      <c r="I40" s="77">
        <v>800000</v>
      </c>
      <c r="J40" s="77">
        <v>8800000</v>
      </c>
      <c r="K40" s="77">
        <f>'[1]Piutang Ksm'!K38</f>
        <v>8800000</v>
      </c>
      <c r="L40" s="77"/>
      <c r="M40" s="77">
        <f>L40/I40</f>
        <v>0</v>
      </c>
      <c r="N40" s="77"/>
      <c r="O40" s="79">
        <f t="shared" si="5"/>
        <v>0</v>
      </c>
      <c r="P40" s="79">
        <f t="shared" si="6"/>
        <v>0</v>
      </c>
      <c r="Q40" s="79">
        <f t="shared" si="7"/>
        <v>0</v>
      </c>
      <c r="R40" s="79">
        <f t="shared" si="0"/>
        <v>8800000</v>
      </c>
      <c r="S40" s="79">
        <f t="shared" si="1"/>
        <v>0</v>
      </c>
      <c r="T40" s="79">
        <f t="shared" ref="T40:V55" si="9">IF(O40&gt;=1,$K40,0)</f>
        <v>0</v>
      </c>
      <c r="U40" s="79">
        <f t="shared" si="9"/>
        <v>0</v>
      </c>
      <c r="V40" s="79">
        <f t="shared" si="9"/>
        <v>0</v>
      </c>
      <c r="W40" s="44"/>
    </row>
    <row r="41" spans="1:23" x14ac:dyDescent="0.25">
      <c r="A41" s="71">
        <v>35</v>
      </c>
      <c r="B41" s="72" t="s">
        <v>143</v>
      </c>
      <c r="C41" s="72">
        <v>5</v>
      </c>
      <c r="D41" s="73">
        <v>2</v>
      </c>
      <c r="E41" s="74">
        <v>43536</v>
      </c>
      <c r="F41" s="74">
        <v>43902</v>
      </c>
      <c r="G41" s="75">
        <v>27000000</v>
      </c>
      <c r="H41" s="76" t="s">
        <v>95</v>
      </c>
      <c r="I41" s="77">
        <v>2250000</v>
      </c>
      <c r="J41" s="77">
        <v>15750000</v>
      </c>
      <c r="K41" s="77">
        <f>'[1]Piutang Ksm'!K39</f>
        <v>15740000</v>
      </c>
      <c r="L41" s="77"/>
      <c r="M41" s="92"/>
      <c r="N41" s="77">
        <f t="shared" ref="N41:N52" si="10">L41</f>
        <v>0</v>
      </c>
      <c r="O41" s="79">
        <f t="shared" si="5"/>
        <v>0</v>
      </c>
      <c r="P41" s="79">
        <f t="shared" si="6"/>
        <v>0</v>
      </c>
      <c r="Q41" s="79">
        <f t="shared" si="7"/>
        <v>0</v>
      </c>
      <c r="R41" s="79">
        <f t="shared" si="0"/>
        <v>15740000</v>
      </c>
      <c r="S41" s="79">
        <f t="shared" si="1"/>
        <v>0</v>
      </c>
      <c r="T41" s="79">
        <f t="shared" si="9"/>
        <v>0</v>
      </c>
      <c r="U41" s="79">
        <f t="shared" si="9"/>
        <v>0</v>
      </c>
      <c r="V41" s="79">
        <f t="shared" si="9"/>
        <v>0</v>
      </c>
      <c r="W41" s="44"/>
    </row>
    <row r="42" spans="1:23" x14ac:dyDescent="0.25">
      <c r="A42" s="71">
        <v>36</v>
      </c>
      <c r="B42" s="72" t="s">
        <v>144</v>
      </c>
      <c r="C42" s="72"/>
      <c r="D42" s="73">
        <v>6</v>
      </c>
      <c r="E42" s="74">
        <v>43551</v>
      </c>
      <c r="F42" s="74">
        <v>43917</v>
      </c>
      <c r="G42" s="75">
        <v>15000000</v>
      </c>
      <c r="H42" s="76" t="s">
        <v>95</v>
      </c>
      <c r="I42" s="77">
        <v>417000</v>
      </c>
      <c r="J42" s="77">
        <v>8750000</v>
      </c>
      <c r="K42" s="83">
        <f>'[1]Piutang Ksm'!K40</f>
        <v>8665000</v>
      </c>
      <c r="L42" s="77"/>
      <c r="M42" s="92"/>
      <c r="N42" s="83">
        <f t="shared" si="10"/>
        <v>0</v>
      </c>
      <c r="O42" s="79">
        <f t="shared" si="5"/>
        <v>0</v>
      </c>
      <c r="P42" s="79">
        <f t="shared" si="6"/>
        <v>0</v>
      </c>
      <c r="Q42" s="79">
        <f t="shared" si="7"/>
        <v>0</v>
      </c>
      <c r="R42" s="88">
        <f t="shared" si="0"/>
        <v>8665000</v>
      </c>
      <c r="S42" s="79">
        <f t="shared" si="1"/>
        <v>0</v>
      </c>
      <c r="T42" s="79">
        <f t="shared" si="9"/>
        <v>0</v>
      </c>
      <c r="U42" s="79">
        <f t="shared" si="9"/>
        <v>0</v>
      </c>
      <c r="V42" s="79">
        <f t="shared" si="9"/>
        <v>0</v>
      </c>
      <c r="W42" s="44"/>
    </row>
    <row r="43" spans="1:23" x14ac:dyDescent="0.25">
      <c r="A43" s="71">
        <v>37</v>
      </c>
      <c r="B43" s="72" t="s">
        <v>113</v>
      </c>
      <c r="C43" s="72">
        <v>1</v>
      </c>
      <c r="D43" s="73">
        <v>4</v>
      </c>
      <c r="E43" s="74">
        <v>43567</v>
      </c>
      <c r="F43" s="74">
        <v>43933</v>
      </c>
      <c r="G43" s="75">
        <v>14000000</v>
      </c>
      <c r="H43" s="76" t="s">
        <v>95</v>
      </c>
      <c r="I43" s="77">
        <v>1167000</v>
      </c>
      <c r="J43" s="77">
        <v>9313000</v>
      </c>
      <c r="K43" s="77">
        <f>'[1]Piutang Ksm'!K41</f>
        <v>9240000</v>
      </c>
      <c r="L43" s="77"/>
      <c r="M43" s="77">
        <f>L43/I43</f>
        <v>0</v>
      </c>
      <c r="N43" s="83">
        <f t="shared" si="10"/>
        <v>0</v>
      </c>
      <c r="O43" s="79">
        <f t="shared" si="5"/>
        <v>0</v>
      </c>
      <c r="P43" s="79">
        <f t="shared" si="6"/>
        <v>0</v>
      </c>
      <c r="Q43" s="79">
        <f t="shared" si="7"/>
        <v>0</v>
      </c>
      <c r="R43" s="79">
        <f t="shared" si="0"/>
        <v>9240000</v>
      </c>
      <c r="S43" s="79">
        <f t="shared" si="1"/>
        <v>0</v>
      </c>
      <c r="T43" s="79">
        <f t="shared" si="9"/>
        <v>0</v>
      </c>
      <c r="U43" s="79">
        <f t="shared" si="9"/>
        <v>0</v>
      </c>
      <c r="V43" s="79">
        <f t="shared" si="9"/>
        <v>0</v>
      </c>
      <c r="W43" s="44"/>
    </row>
    <row r="44" spans="1:23" x14ac:dyDescent="0.25">
      <c r="A44" s="71">
        <v>38</v>
      </c>
      <c r="B44" s="72" t="s">
        <v>112</v>
      </c>
      <c r="C44" s="72"/>
      <c r="D44" s="73">
        <v>5</v>
      </c>
      <c r="E44" s="74">
        <v>43579</v>
      </c>
      <c r="F44" s="74">
        <v>43945</v>
      </c>
      <c r="G44" s="75">
        <v>21000000</v>
      </c>
      <c r="H44" s="76" t="s">
        <v>95</v>
      </c>
      <c r="I44" s="77">
        <v>1750000</v>
      </c>
      <c r="J44" s="77">
        <v>14000000</v>
      </c>
      <c r="K44" s="77">
        <f>'[1]Piutang Ksm'!K42</f>
        <v>13860000</v>
      </c>
      <c r="L44" s="77"/>
      <c r="M44" s="77">
        <f>L44/I44</f>
        <v>0</v>
      </c>
      <c r="N44" s="83">
        <f t="shared" si="10"/>
        <v>0</v>
      </c>
      <c r="O44" s="79">
        <f t="shared" si="5"/>
        <v>0</v>
      </c>
      <c r="P44" s="79">
        <f t="shared" si="6"/>
        <v>0</v>
      </c>
      <c r="Q44" s="79">
        <f t="shared" si="7"/>
        <v>0</v>
      </c>
      <c r="R44" s="79">
        <f t="shared" si="0"/>
        <v>13860000</v>
      </c>
      <c r="S44" s="79">
        <f t="shared" si="1"/>
        <v>0</v>
      </c>
      <c r="T44" s="79">
        <f t="shared" si="9"/>
        <v>0</v>
      </c>
      <c r="U44" s="79">
        <f t="shared" si="9"/>
        <v>0</v>
      </c>
      <c r="V44" s="79">
        <f t="shared" si="9"/>
        <v>0</v>
      </c>
      <c r="W44" s="44"/>
    </row>
    <row r="45" spans="1:23" x14ac:dyDescent="0.25">
      <c r="A45" s="71">
        <v>39</v>
      </c>
      <c r="B45" s="72" t="s">
        <v>118</v>
      </c>
      <c r="C45" s="72">
        <v>7</v>
      </c>
      <c r="D45" s="73">
        <v>2</v>
      </c>
      <c r="E45" s="74">
        <v>43584</v>
      </c>
      <c r="F45" s="74">
        <v>43945</v>
      </c>
      <c r="G45" s="75">
        <v>29000000</v>
      </c>
      <c r="H45" s="76" t="s">
        <v>95</v>
      </c>
      <c r="I45" s="77">
        <v>2417000</v>
      </c>
      <c r="J45" s="77">
        <v>19332000</v>
      </c>
      <c r="K45" s="77">
        <f>'[1]Piutang Ksm'!K43</f>
        <v>19332000</v>
      </c>
      <c r="L45" s="77">
        <f>K45-J45</f>
        <v>0</v>
      </c>
      <c r="M45" s="77"/>
      <c r="N45" s="77">
        <f t="shared" si="10"/>
        <v>0</v>
      </c>
      <c r="O45" s="79">
        <f t="shared" si="5"/>
        <v>0</v>
      </c>
      <c r="P45" s="79">
        <f t="shared" si="6"/>
        <v>0</v>
      </c>
      <c r="Q45" s="79">
        <f t="shared" si="7"/>
        <v>0</v>
      </c>
      <c r="R45" s="79">
        <f t="shared" si="0"/>
        <v>19332000</v>
      </c>
      <c r="S45" s="79">
        <f t="shared" si="1"/>
        <v>0</v>
      </c>
      <c r="T45" s="79">
        <f t="shared" si="9"/>
        <v>0</v>
      </c>
      <c r="U45" s="79">
        <f t="shared" si="9"/>
        <v>0</v>
      </c>
      <c r="V45" s="79">
        <f t="shared" si="9"/>
        <v>0</v>
      </c>
      <c r="W45" s="44"/>
    </row>
    <row r="46" spans="1:23" x14ac:dyDescent="0.25">
      <c r="A46" s="71">
        <v>40</v>
      </c>
      <c r="B46" s="89" t="s">
        <v>159</v>
      </c>
      <c r="C46" s="89"/>
      <c r="D46" s="90">
        <v>7</v>
      </c>
      <c r="E46" s="95">
        <v>43585</v>
      </c>
      <c r="F46" s="95">
        <v>44134</v>
      </c>
      <c r="G46" s="91">
        <v>21000000</v>
      </c>
      <c r="H46" s="87" t="s">
        <v>95</v>
      </c>
      <c r="I46" s="92">
        <v>1167000</v>
      </c>
      <c r="J46" s="92">
        <v>19048000</v>
      </c>
      <c r="K46" s="83">
        <f>'[1]Piutang Ksm'!K44</f>
        <v>17832000</v>
      </c>
      <c r="L46" s="77"/>
      <c r="M46" s="83"/>
      <c r="N46" s="83">
        <f t="shared" si="10"/>
        <v>0</v>
      </c>
      <c r="O46" s="88">
        <f t="shared" si="5"/>
        <v>0</v>
      </c>
      <c r="P46" s="88">
        <f t="shared" si="6"/>
        <v>0</v>
      </c>
      <c r="Q46" s="88">
        <f t="shared" si="7"/>
        <v>0</v>
      </c>
      <c r="R46" s="88">
        <f t="shared" si="0"/>
        <v>17832000</v>
      </c>
      <c r="S46" s="88">
        <f t="shared" si="1"/>
        <v>0</v>
      </c>
      <c r="T46" s="88">
        <f t="shared" si="9"/>
        <v>0</v>
      </c>
      <c r="U46" s="88">
        <f t="shared" si="9"/>
        <v>0</v>
      </c>
      <c r="V46" s="88">
        <f t="shared" si="9"/>
        <v>0</v>
      </c>
      <c r="W46" s="44"/>
    </row>
    <row r="47" spans="1:23" x14ac:dyDescent="0.25">
      <c r="A47" s="71">
        <v>41</v>
      </c>
      <c r="B47" s="72" t="s">
        <v>117</v>
      </c>
      <c r="C47" s="72"/>
      <c r="D47" s="73"/>
      <c r="E47" s="74">
        <v>43592</v>
      </c>
      <c r="F47" s="74">
        <v>43958</v>
      </c>
      <c r="G47" s="75">
        <v>24000000</v>
      </c>
      <c r="H47" s="87" t="s">
        <v>95</v>
      </c>
      <c r="I47" s="77">
        <v>2000000</v>
      </c>
      <c r="J47" s="77">
        <v>18000000</v>
      </c>
      <c r="K47" s="77">
        <f>'[1]Piutang Ksm'!K45</f>
        <v>18000000</v>
      </c>
      <c r="L47" s="77">
        <f>K47-J47</f>
        <v>0</v>
      </c>
      <c r="M47" s="77"/>
      <c r="N47" s="77">
        <f t="shared" si="10"/>
        <v>0</v>
      </c>
      <c r="O47" s="79">
        <f t="shared" si="5"/>
        <v>0</v>
      </c>
      <c r="P47" s="79">
        <f t="shared" si="6"/>
        <v>0</v>
      </c>
      <c r="Q47" s="79">
        <f t="shared" si="7"/>
        <v>0</v>
      </c>
      <c r="R47" s="79">
        <f t="shared" si="0"/>
        <v>18000000</v>
      </c>
      <c r="S47" s="88">
        <f t="shared" si="1"/>
        <v>0</v>
      </c>
      <c r="T47" s="88">
        <f t="shared" si="9"/>
        <v>0</v>
      </c>
      <c r="U47" s="88">
        <f t="shared" si="9"/>
        <v>0</v>
      </c>
      <c r="V47" s="88">
        <f t="shared" si="9"/>
        <v>0</v>
      </c>
      <c r="W47" s="44"/>
    </row>
    <row r="48" spans="1:23" x14ac:dyDescent="0.25">
      <c r="A48" s="71">
        <v>42</v>
      </c>
      <c r="B48" s="72" t="s">
        <v>114</v>
      </c>
      <c r="C48" s="72">
        <v>2</v>
      </c>
      <c r="D48" s="73">
        <v>4</v>
      </c>
      <c r="E48" s="74">
        <v>43607</v>
      </c>
      <c r="F48" s="74">
        <v>43973</v>
      </c>
      <c r="G48" s="75">
        <v>24000000</v>
      </c>
      <c r="H48" s="76" t="s">
        <v>95</v>
      </c>
      <c r="I48" s="77">
        <v>2000000</v>
      </c>
      <c r="J48" s="77">
        <v>16000000</v>
      </c>
      <c r="K48" s="77">
        <f>'[1]Piutang Ksm'!K46</f>
        <v>18199000</v>
      </c>
      <c r="L48" s="77"/>
      <c r="M48" s="77">
        <f t="shared" ref="M48:M53" si="11">L48/I48</f>
        <v>0</v>
      </c>
      <c r="N48" s="83">
        <f t="shared" si="10"/>
        <v>0</v>
      </c>
      <c r="O48" s="79">
        <f t="shared" si="5"/>
        <v>0</v>
      </c>
      <c r="P48" s="79">
        <f t="shared" si="6"/>
        <v>0</v>
      </c>
      <c r="Q48" s="79">
        <f t="shared" si="7"/>
        <v>0</v>
      </c>
      <c r="R48" s="79">
        <f t="shared" si="0"/>
        <v>18199000</v>
      </c>
      <c r="S48" s="79">
        <f t="shared" si="1"/>
        <v>0</v>
      </c>
      <c r="T48" s="79">
        <f t="shared" si="9"/>
        <v>0</v>
      </c>
      <c r="U48" s="79">
        <f t="shared" si="9"/>
        <v>0</v>
      </c>
      <c r="V48" s="79">
        <f t="shared" si="9"/>
        <v>0</v>
      </c>
      <c r="W48" s="44"/>
    </row>
    <row r="49" spans="1:23" x14ac:dyDescent="0.25">
      <c r="A49" s="71">
        <v>43</v>
      </c>
      <c r="B49" s="84" t="s">
        <v>116</v>
      </c>
      <c r="C49" s="84"/>
      <c r="D49" s="85">
        <v>5</v>
      </c>
      <c r="E49" s="86">
        <v>43608</v>
      </c>
      <c r="F49" s="86">
        <v>43974</v>
      </c>
      <c r="G49" s="82">
        <v>30000000</v>
      </c>
      <c r="H49" s="87" t="s">
        <v>95</v>
      </c>
      <c r="I49" s="83">
        <v>2500000</v>
      </c>
      <c r="J49" s="83">
        <v>22500000</v>
      </c>
      <c r="K49" s="83">
        <f>'[1]Piutang Ksm'!K47</f>
        <v>22350000</v>
      </c>
      <c r="L49" s="77"/>
      <c r="M49" s="83">
        <f t="shared" si="11"/>
        <v>0</v>
      </c>
      <c r="N49" s="83">
        <f t="shared" si="10"/>
        <v>0</v>
      </c>
      <c r="O49" s="79">
        <f t="shared" si="5"/>
        <v>0</v>
      </c>
      <c r="P49" s="79">
        <f t="shared" si="6"/>
        <v>0</v>
      </c>
      <c r="Q49" s="79">
        <f t="shared" si="7"/>
        <v>0</v>
      </c>
      <c r="R49" s="88">
        <f t="shared" si="0"/>
        <v>22350000</v>
      </c>
      <c r="S49" s="88">
        <f t="shared" si="1"/>
        <v>0</v>
      </c>
      <c r="T49" s="88">
        <f t="shared" si="9"/>
        <v>0</v>
      </c>
      <c r="U49" s="88">
        <f t="shared" si="9"/>
        <v>0</v>
      </c>
      <c r="V49" s="88">
        <f t="shared" si="9"/>
        <v>0</v>
      </c>
      <c r="W49" s="44"/>
    </row>
    <row r="50" spans="1:23" x14ac:dyDescent="0.25">
      <c r="A50" s="71">
        <v>44</v>
      </c>
      <c r="B50" s="72" t="s">
        <v>115</v>
      </c>
      <c r="C50" s="72">
        <v>1</v>
      </c>
      <c r="D50" s="73">
        <v>4</v>
      </c>
      <c r="E50" s="74" t="s">
        <v>160</v>
      </c>
      <c r="F50" s="74">
        <v>43978</v>
      </c>
      <c r="G50" s="75">
        <v>15000000</v>
      </c>
      <c r="H50" s="76" t="s">
        <v>95</v>
      </c>
      <c r="I50" s="77">
        <v>1250000</v>
      </c>
      <c r="J50" s="77">
        <v>11250000</v>
      </c>
      <c r="K50" s="77">
        <f>'[1]Piutang Ksm'!K48</f>
        <v>11250000</v>
      </c>
      <c r="L50" s="77">
        <f>K50-J50</f>
        <v>0</v>
      </c>
      <c r="M50" s="77">
        <f t="shared" si="11"/>
        <v>0</v>
      </c>
      <c r="N50" s="83">
        <f t="shared" si="10"/>
        <v>0</v>
      </c>
      <c r="O50" s="79">
        <f t="shared" si="5"/>
        <v>0</v>
      </c>
      <c r="P50" s="79">
        <f t="shared" si="6"/>
        <v>0</v>
      </c>
      <c r="Q50" s="79">
        <f t="shared" si="7"/>
        <v>0</v>
      </c>
      <c r="R50" s="79">
        <f t="shared" si="0"/>
        <v>11250000</v>
      </c>
      <c r="S50" s="79">
        <f t="shared" si="1"/>
        <v>0</v>
      </c>
      <c r="T50" s="79">
        <f t="shared" si="9"/>
        <v>0</v>
      </c>
      <c r="U50" s="79">
        <f t="shared" si="9"/>
        <v>0</v>
      </c>
      <c r="V50" s="79">
        <f t="shared" si="9"/>
        <v>0</v>
      </c>
      <c r="W50" s="44"/>
    </row>
    <row r="51" spans="1:23" x14ac:dyDescent="0.25">
      <c r="A51" s="71">
        <v>45</v>
      </c>
      <c r="B51" s="72" t="s">
        <v>119</v>
      </c>
      <c r="C51" s="72">
        <v>5</v>
      </c>
      <c r="D51" s="73"/>
      <c r="E51" s="74">
        <v>43613</v>
      </c>
      <c r="F51" s="74">
        <v>43979</v>
      </c>
      <c r="G51" s="75">
        <v>20000000</v>
      </c>
      <c r="H51" s="76" t="s">
        <v>95</v>
      </c>
      <c r="I51" s="77">
        <v>1667000</v>
      </c>
      <c r="J51" s="77">
        <v>14999000</v>
      </c>
      <c r="K51" s="77">
        <f>'[1]Piutang Ksm'!K49</f>
        <v>14999000</v>
      </c>
      <c r="L51" s="77">
        <f>K51-J51</f>
        <v>0</v>
      </c>
      <c r="M51" s="77">
        <f t="shared" si="11"/>
        <v>0</v>
      </c>
      <c r="N51" s="77">
        <f t="shared" si="10"/>
        <v>0</v>
      </c>
      <c r="O51" s="79">
        <f t="shared" si="5"/>
        <v>0</v>
      </c>
      <c r="P51" s="79">
        <f t="shared" si="6"/>
        <v>0</v>
      </c>
      <c r="Q51" s="79">
        <f t="shared" si="7"/>
        <v>0</v>
      </c>
      <c r="R51" s="79">
        <f t="shared" si="0"/>
        <v>14999000</v>
      </c>
      <c r="S51" s="88">
        <f t="shared" si="1"/>
        <v>0</v>
      </c>
      <c r="T51" s="88">
        <f t="shared" si="9"/>
        <v>0</v>
      </c>
      <c r="U51" s="88">
        <f t="shared" si="9"/>
        <v>0</v>
      </c>
      <c r="V51" s="88">
        <f t="shared" si="9"/>
        <v>0</v>
      </c>
      <c r="W51" s="44"/>
    </row>
    <row r="52" spans="1:23" x14ac:dyDescent="0.25">
      <c r="A52" s="71">
        <v>46</v>
      </c>
      <c r="B52" s="93" t="s">
        <v>120</v>
      </c>
      <c r="C52" s="93">
        <v>5</v>
      </c>
      <c r="D52" s="93"/>
      <c r="E52" s="74">
        <v>43636</v>
      </c>
      <c r="F52" s="74">
        <v>44002</v>
      </c>
      <c r="G52" s="94">
        <v>16500000</v>
      </c>
      <c r="H52" s="76" t="s">
        <v>95</v>
      </c>
      <c r="I52" s="77">
        <v>1375000</v>
      </c>
      <c r="J52" s="77">
        <v>13750000</v>
      </c>
      <c r="K52" s="77">
        <f>'[1]Piutang Ksm'!K50</f>
        <v>13750000</v>
      </c>
      <c r="L52" s="77">
        <f>K52-J52</f>
        <v>0</v>
      </c>
      <c r="M52" s="77">
        <f t="shared" si="11"/>
        <v>0</v>
      </c>
      <c r="N52" s="77">
        <f t="shared" si="10"/>
        <v>0</v>
      </c>
      <c r="O52" s="79">
        <f t="shared" si="5"/>
        <v>0</v>
      </c>
      <c r="P52" s="79">
        <f t="shared" si="6"/>
        <v>0</v>
      </c>
      <c r="Q52" s="79">
        <f t="shared" si="7"/>
        <v>0</v>
      </c>
      <c r="R52" s="79">
        <f t="shared" si="0"/>
        <v>13750000</v>
      </c>
      <c r="S52" s="88">
        <f t="shared" si="1"/>
        <v>0</v>
      </c>
      <c r="T52" s="88">
        <f t="shared" si="9"/>
        <v>0</v>
      </c>
      <c r="U52" s="88">
        <f t="shared" si="9"/>
        <v>0</v>
      </c>
      <c r="V52" s="88">
        <f t="shared" si="9"/>
        <v>0</v>
      </c>
      <c r="W52" s="44"/>
    </row>
    <row r="53" spans="1:23" x14ac:dyDescent="0.25">
      <c r="A53" s="71">
        <v>47</v>
      </c>
      <c r="B53" s="84" t="s">
        <v>121</v>
      </c>
      <c r="C53" s="84">
        <v>1</v>
      </c>
      <c r="D53" s="85">
        <v>4</v>
      </c>
      <c r="E53" s="86">
        <v>43643</v>
      </c>
      <c r="F53" s="86">
        <v>44009</v>
      </c>
      <c r="G53" s="82">
        <v>21000000</v>
      </c>
      <c r="H53" s="87" t="s">
        <v>95</v>
      </c>
      <c r="I53" s="83">
        <v>1750000</v>
      </c>
      <c r="J53" s="83">
        <v>17500000</v>
      </c>
      <c r="K53" s="83">
        <f>'[1]Piutang Ksm'!K51</f>
        <v>17500000</v>
      </c>
      <c r="L53" s="77">
        <f>K53-J53</f>
        <v>0</v>
      </c>
      <c r="M53" s="83">
        <f t="shared" si="11"/>
        <v>0</v>
      </c>
      <c r="N53" s="83">
        <f>L53</f>
        <v>0</v>
      </c>
      <c r="O53" s="88">
        <f>L53</f>
        <v>0</v>
      </c>
      <c r="P53" s="88">
        <f>L53</f>
        <v>0</v>
      </c>
      <c r="Q53" s="88">
        <f>L53</f>
        <v>0</v>
      </c>
      <c r="R53" s="88">
        <f t="shared" si="0"/>
        <v>17500000</v>
      </c>
      <c r="S53" s="88">
        <f t="shared" si="1"/>
        <v>0</v>
      </c>
      <c r="T53" s="88">
        <f t="shared" si="9"/>
        <v>0</v>
      </c>
      <c r="U53" s="88">
        <f t="shared" si="9"/>
        <v>0</v>
      </c>
      <c r="V53" s="88">
        <f t="shared" si="9"/>
        <v>0</v>
      </c>
      <c r="W53" s="44"/>
    </row>
    <row r="54" spans="1:23" x14ac:dyDescent="0.25">
      <c r="A54" s="71">
        <v>48</v>
      </c>
      <c r="B54" s="72" t="s">
        <v>122</v>
      </c>
      <c r="C54" s="72"/>
      <c r="D54" s="73">
        <v>5</v>
      </c>
      <c r="E54" s="74">
        <v>43676</v>
      </c>
      <c r="F54" s="74">
        <v>44042</v>
      </c>
      <c r="G54" s="75">
        <v>8500000</v>
      </c>
      <c r="H54" s="76" t="s">
        <v>95</v>
      </c>
      <c r="I54" s="77">
        <v>709000</v>
      </c>
      <c r="J54" s="77">
        <v>7799000</v>
      </c>
      <c r="K54" s="77">
        <f>'[1]Piutang Ksm'!K52</f>
        <v>7777000</v>
      </c>
      <c r="L54" s="77"/>
      <c r="M54" s="77">
        <f>L54/I54</f>
        <v>0</v>
      </c>
      <c r="N54" s="77">
        <f>L54</f>
        <v>0</v>
      </c>
      <c r="O54" s="79">
        <f>L54</f>
        <v>0</v>
      </c>
      <c r="P54" s="79">
        <f>L54</f>
        <v>0</v>
      </c>
      <c r="Q54" s="79">
        <f>L54</f>
        <v>0</v>
      </c>
      <c r="R54" s="79">
        <f t="shared" si="0"/>
        <v>7777000</v>
      </c>
      <c r="S54" s="79">
        <f t="shared" si="1"/>
        <v>0</v>
      </c>
      <c r="T54" s="79">
        <f t="shared" si="9"/>
        <v>0</v>
      </c>
      <c r="U54" s="79">
        <f t="shared" si="9"/>
        <v>0</v>
      </c>
      <c r="V54" s="79">
        <f t="shared" si="9"/>
        <v>0</v>
      </c>
      <c r="W54" s="44"/>
    </row>
    <row r="55" spans="1:23" x14ac:dyDescent="0.25">
      <c r="A55" s="71">
        <v>49</v>
      </c>
      <c r="B55" s="72" t="s">
        <v>164</v>
      </c>
      <c r="C55" s="72"/>
      <c r="D55" s="73">
        <v>3</v>
      </c>
      <c r="E55" s="74">
        <v>43698</v>
      </c>
      <c r="F55" s="74">
        <v>44064</v>
      </c>
      <c r="G55" s="75">
        <v>9000000</v>
      </c>
      <c r="H55" s="76" t="s">
        <v>95</v>
      </c>
      <c r="I55" s="77">
        <v>750000</v>
      </c>
      <c r="J55" s="77">
        <v>9000000</v>
      </c>
      <c r="K55" s="77">
        <f>'[1]Piutang Ksm'!K53</f>
        <v>9000000</v>
      </c>
      <c r="L55" s="77">
        <f>K55-J55</f>
        <v>0</v>
      </c>
      <c r="M55" s="77">
        <f>L55/I55</f>
        <v>0</v>
      </c>
      <c r="N55" s="77">
        <f>L55</f>
        <v>0</v>
      </c>
      <c r="O55" s="79">
        <f>L55</f>
        <v>0</v>
      </c>
      <c r="P55" s="79">
        <f>L55</f>
        <v>0</v>
      </c>
      <c r="Q55" s="79">
        <f>L55</f>
        <v>0</v>
      </c>
      <c r="R55" s="79">
        <f t="shared" si="0"/>
        <v>9000000</v>
      </c>
      <c r="S55" s="79">
        <f t="shared" si="1"/>
        <v>0</v>
      </c>
      <c r="T55" s="79">
        <f t="shared" si="9"/>
        <v>0</v>
      </c>
      <c r="U55" s="79">
        <f t="shared" si="9"/>
        <v>0</v>
      </c>
      <c r="V55" s="79">
        <f t="shared" si="9"/>
        <v>0</v>
      </c>
      <c r="W55" s="159"/>
    </row>
    <row r="56" spans="1:23" x14ac:dyDescent="0.25">
      <c r="A56" s="71">
        <v>50</v>
      </c>
      <c r="B56" s="72" t="s">
        <v>123</v>
      </c>
      <c r="C56" s="72"/>
      <c r="D56" s="73">
        <v>4</v>
      </c>
      <c r="E56" s="74">
        <v>43704</v>
      </c>
      <c r="F56" s="74">
        <v>44070</v>
      </c>
      <c r="G56" s="75">
        <v>11000000</v>
      </c>
      <c r="H56" s="76" t="s">
        <v>95</v>
      </c>
      <c r="I56" s="77">
        <v>947000</v>
      </c>
      <c r="J56" s="77">
        <v>9500000</v>
      </c>
      <c r="K56" s="77">
        <f>'[1]Piutang Ksm'!K54</f>
        <v>9500000</v>
      </c>
      <c r="L56" s="77">
        <f>K56-J56</f>
        <v>0</v>
      </c>
      <c r="M56" s="77"/>
      <c r="N56" s="77">
        <f>L56</f>
        <v>0</v>
      </c>
      <c r="O56" s="79">
        <f>L56</f>
        <v>0</v>
      </c>
      <c r="P56" s="79">
        <f>L56</f>
        <v>0</v>
      </c>
      <c r="Q56" s="79">
        <f>L56</f>
        <v>0</v>
      </c>
      <c r="R56" s="79">
        <f t="shared" si="0"/>
        <v>9500000</v>
      </c>
      <c r="S56" s="79">
        <f t="shared" si="1"/>
        <v>0</v>
      </c>
      <c r="T56" s="79">
        <f t="shared" ref="T56:V58" si="12">IF(O56&gt;=1,$K56,0)</f>
        <v>0</v>
      </c>
      <c r="U56" s="79">
        <f t="shared" si="12"/>
        <v>0</v>
      </c>
      <c r="V56" s="79">
        <f t="shared" si="12"/>
        <v>0</v>
      </c>
      <c r="W56" s="44"/>
    </row>
    <row r="57" spans="1:23" ht="15.75" thickBot="1" x14ac:dyDescent="0.3">
      <c r="A57" s="71">
        <v>51</v>
      </c>
      <c r="B57" s="72" t="s">
        <v>125</v>
      </c>
      <c r="C57" s="72"/>
      <c r="D57" s="73">
        <v>5</v>
      </c>
      <c r="E57" s="74">
        <v>43706</v>
      </c>
      <c r="F57" s="74">
        <v>44072</v>
      </c>
      <c r="G57" s="75">
        <v>40000000</v>
      </c>
      <c r="H57" s="76" t="s">
        <v>95</v>
      </c>
      <c r="I57" s="77">
        <v>3334000</v>
      </c>
      <c r="J57" s="77">
        <v>40000000</v>
      </c>
      <c r="K57" s="77">
        <f>'[1]Piutang Ksm'!K55</f>
        <v>40000000</v>
      </c>
      <c r="L57" s="77"/>
      <c r="M57" s="77">
        <f>L57/I57</f>
        <v>0</v>
      </c>
      <c r="N57" s="77">
        <f>L57</f>
        <v>0</v>
      </c>
      <c r="O57" s="79">
        <f>L57</f>
        <v>0</v>
      </c>
      <c r="P57" s="79">
        <f>L57</f>
        <v>0</v>
      </c>
      <c r="Q57" s="79">
        <f>L57</f>
        <v>0</v>
      </c>
      <c r="R57" s="79">
        <f t="shared" si="0"/>
        <v>40000000</v>
      </c>
      <c r="S57" s="79">
        <f t="shared" si="1"/>
        <v>0</v>
      </c>
      <c r="T57" s="79">
        <f>IF(O57&gt;=1,$K57,0)</f>
        <v>0</v>
      </c>
      <c r="U57" s="79">
        <f>IF(P57&gt;=1,$K57,0)</f>
        <v>0</v>
      </c>
      <c r="V57" s="79">
        <f>IF(Q57&gt;=1,$K57,0)</f>
        <v>0</v>
      </c>
      <c r="W57" s="159"/>
    </row>
    <row r="58" spans="1:23" ht="15.75" thickBot="1" x14ac:dyDescent="0.3">
      <c r="A58" s="100"/>
      <c r="B58" s="101"/>
      <c r="C58" s="101">
        <f>SUM(C7:C51)</f>
        <v>76</v>
      </c>
      <c r="D58" s="101">
        <f>SUM(D7:D23)</f>
        <v>38</v>
      </c>
      <c r="E58" s="101"/>
      <c r="F58" s="101"/>
      <c r="G58" s="101">
        <f t="shared" ref="G58:V58" si="13">SUM(G7:G57)</f>
        <v>912811700</v>
      </c>
      <c r="H58" s="101">
        <f t="shared" si="13"/>
        <v>0</v>
      </c>
      <c r="I58" s="101">
        <f t="shared" si="13"/>
        <v>68287383</v>
      </c>
      <c r="J58" s="101">
        <f t="shared" si="13"/>
        <v>403329000</v>
      </c>
      <c r="K58" s="101">
        <f t="shared" si="13"/>
        <v>485240300</v>
      </c>
      <c r="L58" s="101">
        <f t="shared" si="13"/>
        <v>63772800</v>
      </c>
      <c r="M58" s="101">
        <f t="shared" si="13"/>
        <v>94.782984395443322</v>
      </c>
      <c r="N58" s="101">
        <f t="shared" si="13"/>
        <v>33031500</v>
      </c>
      <c r="O58" s="101">
        <f t="shared" si="13"/>
        <v>22611000</v>
      </c>
      <c r="P58" s="101">
        <f t="shared" si="13"/>
        <v>0</v>
      </c>
      <c r="Q58" s="101">
        <f t="shared" si="13"/>
        <v>9465300</v>
      </c>
      <c r="R58" s="101">
        <f t="shared" si="13"/>
        <v>391419500</v>
      </c>
      <c r="S58" s="101">
        <f t="shared" si="13"/>
        <v>31696500</v>
      </c>
      <c r="T58" s="101">
        <f t="shared" si="13"/>
        <v>52659000</v>
      </c>
      <c r="U58" s="101">
        <f t="shared" si="13"/>
        <v>0</v>
      </c>
      <c r="V58" s="101">
        <f t="shared" si="13"/>
        <v>9465300</v>
      </c>
      <c r="W58" s="159"/>
    </row>
    <row r="59" spans="1:23" ht="15.75" thickBot="1" x14ac:dyDescent="0.3">
      <c r="A59" s="102"/>
      <c r="B59" s="103"/>
      <c r="C59" s="103"/>
      <c r="D59" s="104"/>
      <c r="E59" s="105"/>
      <c r="F59" s="105"/>
      <c r="G59" s="106"/>
      <c r="H59" s="106"/>
      <c r="I59" s="107"/>
      <c r="J59" s="107"/>
      <c r="K59" s="107"/>
      <c r="L59" s="77">
        <f>K59-J59</f>
        <v>0</v>
      </c>
      <c r="M59" s="107"/>
      <c r="N59" s="107"/>
      <c r="O59" s="108"/>
      <c r="P59" s="109"/>
      <c r="Q59" s="109"/>
      <c r="R59" s="109">
        <v>5.0000000000000001E-3</v>
      </c>
      <c r="S59" s="109">
        <v>0.05</v>
      </c>
      <c r="T59" s="109">
        <v>0.1</v>
      </c>
      <c r="U59" s="109">
        <v>0.5</v>
      </c>
      <c r="V59" s="110">
        <v>1</v>
      </c>
      <c r="W59" s="159"/>
    </row>
    <row r="60" spans="1:23" ht="15.75" thickBot="1" x14ac:dyDescent="0.3">
      <c r="A60" s="111"/>
      <c r="B60" s="112"/>
      <c r="C60" s="112"/>
      <c r="D60" s="113"/>
      <c r="E60" s="114"/>
      <c r="F60" s="114"/>
      <c r="G60" s="113"/>
      <c r="H60" s="113"/>
      <c r="I60" s="107"/>
      <c r="J60" s="107"/>
      <c r="K60" s="107"/>
      <c r="L60" s="77">
        <f>K60-J60</f>
        <v>0</v>
      </c>
      <c r="M60" s="107"/>
      <c r="N60" s="107"/>
      <c r="O60" s="115"/>
      <c r="P60" s="108"/>
      <c r="Q60" s="108"/>
      <c r="R60" s="116">
        <f>R58*R59</f>
        <v>1957097.5</v>
      </c>
      <c r="S60" s="116">
        <f>S58*S59</f>
        <v>1584825</v>
      </c>
      <c r="T60" s="116">
        <f>T58*T59</f>
        <v>5265900</v>
      </c>
      <c r="U60" s="116">
        <f>U58*U59</f>
        <v>0</v>
      </c>
      <c r="V60" s="116">
        <f>V58*V59</f>
        <v>9465300</v>
      </c>
      <c r="W60" s="159"/>
    </row>
    <row r="61" spans="1:23" ht="15.75" thickBot="1" x14ac:dyDescent="0.3">
      <c r="A61" s="117"/>
      <c r="B61" s="118"/>
      <c r="C61" s="118"/>
      <c r="D61" s="119"/>
      <c r="E61" s="120"/>
      <c r="F61" s="120"/>
      <c r="G61" s="121"/>
      <c r="H61" s="118"/>
      <c r="I61" s="122"/>
      <c r="J61" s="122"/>
      <c r="K61" s="122"/>
      <c r="L61" s="123"/>
      <c r="M61" s="123"/>
      <c r="N61" s="123"/>
      <c r="O61" s="124">
        <f>SUM(O58+P58+Q58)</f>
        <v>32076300</v>
      </c>
      <c r="P61" s="125"/>
      <c r="Q61" s="126"/>
      <c r="R61" s="124"/>
      <c r="S61" s="127"/>
      <c r="T61" s="127"/>
      <c r="U61" s="128"/>
      <c r="V61" s="128"/>
      <c r="W61" s="161"/>
    </row>
    <row r="62" spans="1:23" x14ac:dyDescent="0.25">
      <c r="A62" s="129"/>
      <c r="B62" s="130"/>
      <c r="C62" s="130"/>
      <c r="D62" s="131"/>
      <c r="E62" s="132"/>
      <c r="F62" s="132"/>
      <c r="G62" s="130"/>
      <c r="H62" s="130"/>
      <c r="I62" s="133"/>
      <c r="J62" s="133"/>
      <c r="K62" s="133"/>
      <c r="L62" s="134"/>
      <c r="M62" s="134"/>
      <c r="N62" s="135"/>
      <c r="O62" s="136"/>
      <c r="P62" s="137"/>
      <c r="Q62" s="137"/>
      <c r="R62" s="136"/>
      <c r="S62" s="138"/>
      <c r="T62" s="135"/>
      <c r="U62" s="139"/>
      <c r="V62" s="139"/>
      <c r="W62" s="44"/>
    </row>
    <row r="63" spans="1:23" x14ac:dyDescent="0.25">
      <c r="A63" s="140"/>
      <c r="B63" s="141"/>
      <c r="C63" s="141"/>
      <c r="D63" s="171" t="s">
        <v>145</v>
      </c>
      <c r="E63" s="171"/>
      <c r="F63" s="171"/>
      <c r="G63" s="171"/>
      <c r="H63" s="171"/>
      <c r="I63" s="142" t="s">
        <v>146</v>
      </c>
      <c r="J63" s="143">
        <f>(K58-O61)/K58*100</f>
        <v>93.389605109056276</v>
      </c>
      <c r="K63" s="144"/>
      <c r="L63" s="144"/>
      <c r="M63" s="144"/>
      <c r="N63" s="144"/>
      <c r="O63" s="144"/>
      <c r="P63" s="144"/>
      <c r="Q63" s="163"/>
      <c r="R63" s="163"/>
      <c r="S63" s="172" t="s">
        <v>165</v>
      </c>
      <c r="T63" s="172"/>
      <c r="U63" s="172"/>
      <c r="V63" s="172"/>
      <c r="W63" s="44"/>
    </row>
    <row r="64" spans="1:23" x14ac:dyDescent="0.25">
      <c r="A64" s="140"/>
      <c r="B64" s="141"/>
      <c r="C64" s="141"/>
      <c r="D64" s="189" t="s">
        <v>147</v>
      </c>
      <c r="E64" s="190"/>
      <c r="F64" s="190"/>
      <c r="G64" s="190"/>
      <c r="H64" s="191"/>
      <c r="I64" s="142" t="s">
        <v>148</v>
      </c>
      <c r="J64" s="143">
        <f>12/59*100</f>
        <v>20.33898305084746</v>
      </c>
      <c r="K64" s="144"/>
      <c r="L64" s="145"/>
      <c r="M64" s="144"/>
      <c r="N64" s="145"/>
      <c r="O64" s="144"/>
      <c r="P64" s="144"/>
      <c r="Q64" s="172" t="s">
        <v>35</v>
      </c>
      <c r="R64" s="172"/>
      <c r="S64" s="172" t="s">
        <v>149</v>
      </c>
      <c r="T64" s="172"/>
      <c r="U64" s="172"/>
      <c r="V64" s="172"/>
      <c r="W64" s="44"/>
    </row>
    <row r="65" spans="1:23" x14ac:dyDescent="0.25">
      <c r="A65" s="140"/>
      <c r="B65" s="141"/>
      <c r="C65" s="141"/>
      <c r="D65" s="171" t="s">
        <v>150</v>
      </c>
      <c r="E65" s="171"/>
      <c r="F65" s="171"/>
      <c r="G65" s="171"/>
      <c r="H65" s="171"/>
      <c r="I65" s="142" t="s">
        <v>151</v>
      </c>
      <c r="J65" s="146">
        <f>O61/K58*(100%)</f>
        <v>6.6103948909437243E-2</v>
      </c>
      <c r="K65" s="144"/>
      <c r="L65" s="144"/>
      <c r="M65" s="144"/>
      <c r="N65" s="144"/>
      <c r="O65" s="144"/>
      <c r="P65" s="144"/>
      <c r="Q65" s="163"/>
      <c r="R65" s="163"/>
      <c r="S65" s="163"/>
      <c r="T65" s="163"/>
      <c r="U65" s="163"/>
      <c r="V65" s="163"/>
      <c r="W65" s="44"/>
    </row>
    <row r="66" spans="1:23" x14ac:dyDescent="0.25">
      <c r="A66" s="140"/>
      <c r="B66" s="141"/>
      <c r="C66" s="141"/>
      <c r="D66" s="171" t="s">
        <v>152</v>
      </c>
      <c r="E66" s="171"/>
      <c r="F66" s="171"/>
      <c r="G66" s="171"/>
      <c r="H66" s="171"/>
      <c r="I66" s="142" t="s">
        <v>153</v>
      </c>
      <c r="J66" s="147">
        <f>[1]NERACA!F22/([1]NERACA!F18+[1]NERACA!F19+[1]NERACA!F20)*100*12/7</f>
        <v>18.347198764841796</v>
      </c>
      <c r="K66" s="144"/>
      <c r="L66" s="144"/>
      <c r="M66" s="144"/>
      <c r="N66" s="144"/>
      <c r="O66" s="144"/>
      <c r="P66" s="144"/>
      <c r="Q66" s="51"/>
      <c r="R66" s="51"/>
      <c r="S66" s="51"/>
      <c r="T66" s="51"/>
      <c r="U66" s="51"/>
      <c r="V66" s="51"/>
      <c r="W66" s="44"/>
    </row>
    <row r="67" spans="1:23" x14ac:dyDescent="0.25">
      <c r="A67" s="140"/>
      <c r="B67" s="141"/>
      <c r="C67" s="141"/>
      <c r="D67" s="171" t="s">
        <v>154</v>
      </c>
      <c r="E67" s="171"/>
      <c r="F67" s="171"/>
      <c r="G67" s="171"/>
      <c r="H67" s="171"/>
      <c r="I67" s="148" t="s">
        <v>155</v>
      </c>
      <c r="J67" s="149">
        <f>'[1]Lap L-R'!C17/'[1]Lap L-R'!C32*100</f>
        <v>296.35131017274011</v>
      </c>
      <c r="K67" s="150"/>
      <c r="L67" s="150"/>
      <c r="M67" s="150"/>
      <c r="N67" s="150"/>
      <c r="O67" s="150"/>
      <c r="P67" s="151"/>
      <c r="Q67" s="172" t="s">
        <v>156</v>
      </c>
      <c r="R67" s="172"/>
      <c r="S67" s="172" t="s">
        <v>157</v>
      </c>
      <c r="T67" s="172"/>
      <c r="U67" s="172"/>
      <c r="V67" s="172"/>
      <c r="W67" s="44"/>
    </row>
    <row r="68" spans="1:23" x14ac:dyDescent="0.25">
      <c r="A68" s="152" t="s">
        <v>158</v>
      </c>
      <c r="B68" s="153"/>
      <c r="C68" s="153"/>
      <c r="D68" s="154"/>
      <c r="E68" s="155"/>
      <c r="F68" s="155"/>
      <c r="G68" s="153"/>
      <c r="H68" s="153"/>
      <c r="I68" s="150"/>
      <c r="J68" s="150"/>
      <c r="K68" s="150"/>
      <c r="L68" s="150"/>
      <c r="M68" s="150"/>
      <c r="N68" s="156"/>
      <c r="O68" s="150"/>
      <c r="P68" s="150"/>
      <c r="Q68" s="51"/>
      <c r="R68" s="51"/>
      <c r="S68" s="51"/>
      <c r="T68" s="51"/>
      <c r="U68" s="51"/>
      <c r="V68" s="51"/>
      <c r="W68" s="44"/>
    </row>
    <row r="69" spans="1:23" x14ac:dyDescent="0.25">
      <c r="A69" s="152"/>
      <c r="B69" s="153"/>
      <c r="C69" s="153"/>
      <c r="D69" s="154"/>
      <c r="E69" s="155"/>
      <c r="F69" s="155"/>
      <c r="G69" s="153"/>
      <c r="H69" s="153"/>
      <c r="I69" s="150"/>
      <c r="J69" s="150"/>
      <c r="K69" s="150"/>
      <c r="L69" s="156"/>
      <c r="M69" s="150"/>
      <c r="N69" s="156"/>
      <c r="O69" s="150"/>
      <c r="P69" s="150"/>
      <c r="Q69" s="163"/>
      <c r="R69" s="163"/>
      <c r="S69" s="163"/>
      <c r="T69" s="163"/>
      <c r="U69" s="163"/>
      <c r="V69" s="163"/>
      <c r="W69" s="44"/>
    </row>
    <row r="70" spans="1:23" x14ac:dyDescent="0.25">
      <c r="A70" s="152"/>
      <c r="B70" s="153"/>
      <c r="C70" s="153"/>
      <c r="D70" s="154"/>
      <c r="E70" s="155"/>
      <c r="F70" s="155"/>
      <c r="G70" s="153"/>
      <c r="H70" s="153"/>
      <c r="I70" s="150"/>
      <c r="J70" s="150"/>
      <c r="K70" s="150"/>
      <c r="L70" s="150"/>
      <c r="M70" s="150"/>
      <c r="N70" s="150"/>
      <c r="O70" s="150"/>
      <c r="P70" s="150"/>
      <c r="Q70" s="163"/>
      <c r="R70" s="163"/>
      <c r="S70" s="163"/>
      <c r="T70" s="163"/>
      <c r="U70" s="163"/>
      <c r="V70" s="163"/>
      <c r="W70" s="44"/>
    </row>
    <row r="71" spans="1:23" x14ac:dyDescent="0.25">
      <c r="A71" s="152"/>
      <c r="B71" s="153"/>
      <c r="C71" s="153"/>
      <c r="D71" s="154"/>
      <c r="E71" s="155"/>
      <c r="F71" s="155"/>
      <c r="G71" s="153"/>
      <c r="H71" s="153"/>
      <c r="I71" s="150"/>
      <c r="J71" s="150"/>
      <c r="K71" s="150"/>
      <c r="L71" s="150"/>
      <c r="M71" s="150"/>
      <c r="N71" s="156"/>
      <c r="O71" s="150"/>
      <c r="P71" s="150"/>
      <c r="Q71" s="163"/>
      <c r="R71" s="163"/>
      <c r="S71" s="163"/>
      <c r="T71" s="163"/>
      <c r="U71" s="163"/>
      <c r="V71" s="163"/>
      <c r="W71" s="44"/>
    </row>
    <row r="72" spans="1:23" x14ac:dyDescent="0.25">
      <c r="A72" s="152"/>
      <c r="B72" s="153"/>
      <c r="C72" s="153"/>
      <c r="D72" s="154"/>
      <c r="E72" s="155"/>
      <c r="F72" s="155"/>
      <c r="G72" s="153"/>
      <c r="H72" s="153"/>
      <c r="I72" s="150"/>
      <c r="J72" s="150"/>
      <c r="K72" s="150"/>
      <c r="L72" s="150"/>
      <c r="M72" s="150"/>
      <c r="N72" s="150"/>
      <c r="O72" s="150"/>
      <c r="P72" s="156"/>
      <c r="Q72" s="163"/>
      <c r="R72" s="163"/>
      <c r="S72" s="163"/>
      <c r="T72" s="163"/>
      <c r="U72" s="163"/>
      <c r="V72" s="163"/>
      <c r="W72" s="44"/>
    </row>
    <row r="73" spans="1:23" x14ac:dyDescent="0.25">
      <c r="A73" s="152"/>
      <c r="B73" s="153"/>
      <c r="C73" s="153"/>
      <c r="D73" s="154"/>
      <c r="E73" s="155"/>
      <c r="F73" s="155"/>
      <c r="G73" s="153"/>
      <c r="H73" s="153"/>
      <c r="I73" s="150"/>
      <c r="J73" s="150"/>
      <c r="K73" s="150"/>
      <c r="L73" s="150"/>
      <c r="M73" s="150"/>
      <c r="N73" s="157">
        <f>SUM(R58:V58)</f>
        <v>485240300</v>
      </c>
      <c r="O73" s="150"/>
      <c r="P73" s="150"/>
      <c r="Q73" s="163"/>
      <c r="R73" s="163"/>
      <c r="S73" s="163"/>
      <c r="T73" s="163"/>
      <c r="U73" s="163"/>
      <c r="V73" s="163"/>
    </row>
    <row r="74" spans="1:23" x14ac:dyDescent="0.25">
      <c r="A74" s="152"/>
      <c r="B74" s="153"/>
      <c r="C74" s="153"/>
      <c r="D74" s="154"/>
      <c r="E74" s="155"/>
      <c r="F74" s="155"/>
      <c r="G74" s="153"/>
      <c r="H74" s="153"/>
      <c r="I74" s="150"/>
      <c r="J74" s="150"/>
      <c r="K74" s="150"/>
      <c r="L74" s="150"/>
      <c r="M74" s="150"/>
      <c r="N74" s="157"/>
      <c r="O74" s="150"/>
      <c r="P74" s="150"/>
      <c r="Q74" s="158"/>
      <c r="R74" s="158"/>
      <c r="S74" s="158"/>
      <c r="T74" s="158"/>
      <c r="U74" s="158"/>
      <c r="V74" s="158"/>
    </row>
  </sheetData>
  <mergeCells count="21">
    <mergeCell ref="D67:H67"/>
    <mergeCell ref="Q67:R67"/>
    <mergeCell ref="S67:V67"/>
    <mergeCell ref="D63:H63"/>
    <mergeCell ref="S63:V63"/>
    <mergeCell ref="A1:G1"/>
    <mergeCell ref="A2:G2"/>
    <mergeCell ref="A3:V3"/>
    <mergeCell ref="A4:V4"/>
    <mergeCell ref="A5:A6"/>
    <mergeCell ref="B5:B6"/>
    <mergeCell ref="C5:D5"/>
    <mergeCell ref="E5:F5"/>
    <mergeCell ref="J5:K5"/>
    <mergeCell ref="L5:Q5"/>
    <mergeCell ref="R5:V5"/>
    <mergeCell ref="D64:H64"/>
    <mergeCell ref="D65:H65"/>
    <mergeCell ref="D66:H66"/>
    <mergeCell ref="Q64:R64"/>
    <mergeCell ref="S64:V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lap labarugi</vt:lpstr>
      <vt:lpstr>kolektibilitas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2019-04-04T03:32:11Z</dcterms:created>
  <dcterms:modified xsi:type="dcterms:W3CDTF">2019-09-03T02:25:29Z</dcterms:modified>
</cp:coreProperties>
</file>